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ocumentos\DPA\DPA 2023\POA 2DO\POA 4 TRIMESTRE 2023\"/>
    </mc:Choice>
  </mc:AlternateContent>
  <xr:revisionPtr revIDLastSave="0" documentId="13_ncr:1_{351735EE-18C5-468C-AFC2-4985164354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7" i="1" l="1"/>
  <c r="AF37" i="1"/>
  <c r="AF41" i="1" s="1"/>
  <c r="AE37" i="1"/>
  <c r="AE41" i="1" s="1"/>
  <c r="AE40" i="1" l="1"/>
  <c r="AG15" i="1" l="1"/>
  <c r="AG16" i="1"/>
  <c r="AG17" i="1"/>
  <c r="AG18" i="1"/>
  <c r="AG19" i="1"/>
  <c r="AG20" i="1"/>
  <c r="AG21" i="1"/>
  <c r="AG22" i="1"/>
  <c r="AG23" i="1"/>
  <c r="AG24" i="1"/>
  <c r="AG25" i="1"/>
  <c r="AG26" i="1"/>
  <c r="AG37" i="1" l="1"/>
  <c r="AG41" i="1" s="1"/>
  <c r="AA36" i="1"/>
  <c r="AA35" i="1"/>
  <c r="M35" i="1"/>
  <c r="L35" i="1"/>
  <c r="AA34" i="1"/>
  <c r="AA33" i="1"/>
  <c r="K33" i="1"/>
  <c r="H33" i="1"/>
  <c r="AH32" i="1"/>
  <c r="AA32" i="1"/>
  <c r="K32" i="1"/>
  <c r="AA31" i="1"/>
  <c r="K31" i="1"/>
  <c r="H31" i="1"/>
  <c r="AH30" i="1"/>
  <c r="AA30" i="1"/>
  <c r="K30" i="1"/>
  <c r="AA29" i="1"/>
  <c r="K29" i="1"/>
  <c r="H29" i="1"/>
  <c r="AA28" i="1"/>
  <c r="K28" i="1"/>
  <c r="AA27" i="1"/>
  <c r="K27" i="1"/>
  <c r="H27" i="1"/>
  <c r="AH26" i="1"/>
  <c r="AA26" i="1"/>
  <c r="K26" i="1"/>
  <c r="AA25" i="1"/>
  <c r="K25" i="1"/>
  <c r="H25" i="1"/>
  <c r="AH24" i="1"/>
  <c r="AA24" i="1"/>
  <c r="K24" i="1"/>
  <c r="AA23" i="1"/>
  <c r="K23" i="1"/>
  <c r="H23" i="1"/>
  <c r="AH22" i="1"/>
  <c r="AA22" i="1"/>
  <c r="K22" i="1"/>
  <c r="AA21" i="1"/>
  <c r="K21" i="1"/>
  <c r="H21" i="1"/>
  <c r="AH20" i="1"/>
  <c r="AA20" i="1"/>
  <c r="K20" i="1"/>
  <c r="AA19" i="1"/>
  <c r="K19" i="1"/>
  <c r="H19" i="1"/>
  <c r="AH18" i="1"/>
  <c r="AA18" i="1"/>
  <c r="K18" i="1"/>
  <c r="AA17" i="1"/>
  <c r="K17" i="1"/>
  <c r="H17" i="1"/>
  <c r="AH16" i="1"/>
  <c r="AA16" i="1"/>
  <c r="AB16" i="1" s="1"/>
  <c r="AA15" i="1"/>
  <c r="H15" i="1"/>
  <c r="AB34" i="1" l="1"/>
  <c r="AC33" i="1" s="1"/>
  <c r="AB28" i="1"/>
  <c r="AC27" i="1" s="1"/>
  <c r="AB30" i="1"/>
  <c r="AB32" i="1"/>
  <c r="AB18" i="1"/>
  <c r="AC17" i="1" s="1"/>
  <c r="AB20" i="1"/>
  <c r="AC19" i="1" s="1"/>
  <c r="K35" i="1"/>
  <c r="AB24" i="1"/>
  <c r="AC23" i="1" s="1"/>
  <c r="AB26" i="1"/>
  <c r="AC25" i="1" s="1"/>
  <c r="AB22" i="1"/>
  <c r="AC21" i="1" s="1"/>
  <c r="AC15" i="1"/>
  <c r="AC37" i="1" l="1"/>
  <c r="AF40" i="1" s="1"/>
  <c r="AG40" i="1" s="1"/>
</calcChain>
</file>

<file path=xl/sharedStrings.xml><?xml version="1.0" encoding="utf-8"?>
<sst xmlns="http://schemas.openxmlformats.org/spreadsheetml/2006/main" count="147" uniqueCount="117">
  <si>
    <t>GOBIERNO DE TECATE B.C.</t>
  </si>
  <si>
    <t>PROGRAMA OPERATIVO ANUAL VINCULADO AL</t>
  </si>
  <si>
    <t xml:space="preserve">EL PLAN MUNICIPAL DE DESARROLLO  </t>
  </si>
  <si>
    <t>EJERCICIO FISCAL 2023</t>
  </si>
  <si>
    <t xml:space="preserve">Buscar en el Plan </t>
  </si>
  <si>
    <t>UNIDAD RESPONSABLE</t>
  </si>
  <si>
    <t>PROTECCION AL AMBIENTE</t>
  </si>
  <si>
    <t>PROGRAMA:</t>
  </si>
  <si>
    <t>PROGRAMA PARA LA PRESERVACION Y RESTAURACION DEL EQUILIBRIO ECOLOGICO Y PROTECCION AL AMBIENTE</t>
  </si>
  <si>
    <t>INDICADOR DE PROPOSITO</t>
  </si>
  <si>
    <t>CALIFICACION PROGRAMA</t>
  </si>
  <si>
    <t>VALOR PROGRAMA</t>
  </si>
  <si>
    <t>UNIDAD EJECUTORA</t>
  </si>
  <si>
    <t>SUBPROGRAMA</t>
  </si>
  <si>
    <t>CLAVE PROGRAMATICA</t>
  </si>
  <si>
    <t>ALTA</t>
  </si>
  <si>
    <t>OBJETIVO GENERAL</t>
  </si>
  <si>
    <t xml:space="preserve"> FOMENTAR Y VIGILAR EL CUIDADO DEL MEDIO AMBIENTE, MEDIANTE ACCIONES DE CONCIENTIZACION Y MOTIVACION, PARA QUE LAS PERSONAS SE PREOCUPEN POR LA ATENCION Y EL MEJORAMIENTO DEL MEDIO AMBIENTE</t>
  </si>
  <si>
    <t>No.</t>
  </si>
  <si>
    <t>ACTIVIDADES</t>
  </si>
  <si>
    <t>PMD</t>
  </si>
  <si>
    <t>METAS</t>
  </si>
  <si>
    <t>POBLACION OBJETIVO</t>
  </si>
  <si>
    <t>PROGRAMADO/REALIZADO</t>
  </si>
  <si>
    <t>CALENDARIZACION ANUAL</t>
  </si>
  <si>
    <t xml:space="preserve">TOTAL TRIMESTRAL </t>
  </si>
  <si>
    <t>% AVANCE FISICO</t>
  </si>
  <si>
    <t>% AVANCE POR ALCANZAR MODIFICADAS</t>
  </si>
  <si>
    <t>PRESUPUESTO</t>
  </si>
  <si>
    <t>AVANCE FINANCIERO</t>
  </si>
  <si>
    <t>% AVANCE FINANCIERO</t>
  </si>
  <si>
    <t>PRESUPUESTO POR EJERCER</t>
  </si>
  <si>
    <t>CALIFICACION POR ACTIVIDAD</t>
  </si>
  <si>
    <t>VALOR ACTIVIDAD</t>
  </si>
  <si>
    <t>UNIDAD DE MEDIDA</t>
  </si>
  <si>
    <t>CANTIDAD</t>
  </si>
  <si>
    <t>AMPLIACION/REDUCCION</t>
  </si>
  <si>
    <t>CANTIDAD MODIFICADA</t>
  </si>
  <si>
    <t>Rango</t>
  </si>
  <si>
    <t>Total</t>
  </si>
  <si>
    <t>Hombres</t>
  </si>
  <si>
    <t>Mujeres</t>
  </si>
  <si>
    <t>1ER TRIM</t>
  </si>
  <si>
    <t>2DO TRIM</t>
  </si>
  <si>
    <t>3ER TRIM</t>
  </si>
  <si>
    <t>4TO TRIM</t>
  </si>
  <si>
    <t>APROBADO / MODIFICADO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</si>
  <si>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</si>
  <si>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</si>
  <si>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</si>
  <si>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</si>
  <si>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</si>
  <si>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</si>
  <si>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</si>
  <si>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</si>
  <si>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</si>
  <si>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POR CAPITULO</t>
  </si>
  <si>
    <t>1.120   2.1.10   2.27    3.3.2 3.3.8</t>
  </si>
  <si>
    <t>INSTANCIAS ATENDIDAS</t>
  </si>
  <si>
    <t>P</t>
  </si>
  <si>
    <t>R</t>
  </si>
  <si>
    <t>1.1.20 2.27 2.1.10 3.3.4 3.3.9 3.3.11</t>
  </si>
  <si>
    <t>ARBOLES PLANTADOS</t>
  </si>
  <si>
    <t>00-04 años</t>
  </si>
  <si>
    <t>05-09 años</t>
  </si>
  <si>
    <t>1.1.20 2.27 2.1.10 3.3.4</t>
  </si>
  <si>
    <t>PLATICAS OTORGADAS</t>
  </si>
  <si>
    <t>10-14 años</t>
  </si>
  <si>
    <t>15-19 años</t>
  </si>
  <si>
    <t>1.1.20 3.3.4</t>
  </si>
  <si>
    <t>BRIGADAS</t>
  </si>
  <si>
    <t>20-24 años</t>
  </si>
  <si>
    <t>25-29 años</t>
  </si>
  <si>
    <t>1.1.20 3.3.1</t>
  </si>
  <si>
    <t>INSPECCIONES</t>
  </si>
  <si>
    <t>30-34 años</t>
  </si>
  <si>
    <t>35-39 años</t>
  </si>
  <si>
    <t>1.1.20 3.3.5</t>
  </si>
  <si>
    <t>AUTORIZACIONES</t>
  </si>
  <si>
    <t>40-44 años</t>
  </si>
  <si>
    <t>45-49 años</t>
  </si>
  <si>
    <t>1.1.20 3.3.6</t>
  </si>
  <si>
    <t>DENUNCIAS ATENDIDAS</t>
  </si>
  <si>
    <t>50-54 años</t>
  </si>
  <si>
    <t>55-59 años</t>
  </si>
  <si>
    <t>1.1.20 3.3.4 3.3.6</t>
  </si>
  <si>
    <t>ANUENCIAS</t>
  </si>
  <si>
    <t>60-64 años</t>
  </si>
  <si>
    <t>65-69 años</t>
  </si>
  <si>
    <t>70-74 años</t>
  </si>
  <si>
    <t>75 años y más</t>
  </si>
  <si>
    <t>LICENCIAS</t>
  </si>
  <si>
    <t>No especificado</t>
  </si>
  <si>
    <t>POR LA UNIDAD EJECUTORA</t>
  </si>
  <si>
    <t>Lic. Noemi Vera Islas</t>
  </si>
  <si>
    <t xml:space="preserve"> </t>
  </si>
  <si>
    <t>15-214-E1800</t>
  </si>
  <si>
    <t>ASISTIR A REUNIONES INFORMATIVAS Y/0 DE GESTION CON DIFERENTES AUTORIDADES GUBERNAMENTALES Y NO GUBERNAMENTALES (DIRECCION)</t>
  </si>
  <si>
    <t>COORDINAR LAS BRIGADAS DE REFORESTACION (DIRECCION)</t>
  </si>
  <si>
    <t>IMPARTIR PLATICAS A DIFERENTES NIVELES EDUCATIVOS Y SECTORES DE LA POBLACION (ADMINISTRATIVO)</t>
  </si>
  <si>
    <t>LLEVAR A CABO LA INSPECCION Y VIGILANCIA AMBIENTAL (INSPECCION Y VIGILANCIA)</t>
  </si>
  <si>
    <t>OTORGAR AUTORIZACIONES PARA REMOCION Y/O PODA (INSPECCION Y VIGILANCIA)</t>
  </si>
  <si>
    <t>ATENDER LAS DENUNCIAS CIUDADANAS (INSPECCION Y VIGILANCIA)</t>
  </si>
  <si>
    <t>EXPEDIR DE ANUENCIAS DE IMPACTO AMBIENTAL</t>
  </si>
  <si>
    <t>LLEVAR A CABO INSPECCIONES PARA EXPEDICION DE ANUENCIAS DE IMPACTO AMBIENTAL</t>
  </si>
  <si>
    <t>COORDINAR LAS BRIGADAS DE AMBIENTALES (ADMINISTRATIVO)</t>
  </si>
  <si>
    <t>OTORGAR AUTORIZACIONES  Y/O LICENCIAS MUNICIPALES EN MATERIA AMBIENTAL</t>
  </si>
  <si>
    <t>AVANCE FISICO</t>
  </si>
  <si>
    <t>M. I. ALICIA RAVELO GARCÍA</t>
  </si>
  <si>
    <t>POR LA UNIDAD RESPONSABLE</t>
  </si>
  <si>
    <t>DIRECTORA DE LA DIRECCIÓN DE PROTECCION AL AMBIENTE</t>
  </si>
  <si>
    <t>JEFE ADMINISTRATIVO</t>
  </si>
  <si>
    <t>TOTAL FISICO</t>
  </si>
  <si>
    <t>TOTAL FINANCIERO</t>
  </si>
  <si>
    <t>PROYECTADO</t>
  </si>
  <si>
    <t>MODIFICADO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</si>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</sst>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_-* #,##0_-;\-* #,##0_-;_-* &quot;-&quot;_-;_-@"/>
    <numFmt numFmtId="167" formatCode="_-* #,##0_-;\-* #,##0_-;_-* &quot;-&quot;??_-;_-@_-"/>
  </numFmts>
  <fonts count="26">
    <font>
      <sz val="12"/>
      <color theme="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14"/>
      <name val="Raleway"/>
      <family val="2"/>
    </font>
    <font>
      <b/>
      <sz val="16"/>
      <name val="Arial"/>
      <family val="2"/>
    </font>
    <font>
      <b/>
      <sz val="14"/>
      <name val="Raleway"/>
      <family val="2"/>
    </font>
    <font>
      <b/>
      <sz val="22"/>
      <name val="Raleway"/>
      <family val="2"/>
    </font>
    <font>
      <sz val="14"/>
      <color rgb="FF000000"/>
      <name val="Raleway"/>
      <family val="2"/>
    </font>
    <font>
      <b/>
      <sz val="14"/>
      <color theme="1"/>
      <name val="Raleway"/>
      <family val="2"/>
    </font>
    <font>
      <b/>
      <sz val="12"/>
      <name val="Raleway"/>
      <family val="2"/>
    </font>
    <font>
      <b/>
      <sz val="16"/>
      <name val="Raleway"/>
      <family val="2"/>
    </font>
    <font>
      <b/>
      <sz val="12"/>
      <color rgb="FF000000"/>
      <name val="Raleway"/>
      <family val="2"/>
    </font>
    <font>
      <sz val="12"/>
      <name val="Raleway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Raleway"/>
      <family val="2"/>
    </font>
    <font>
      <sz val="10"/>
      <name val="&quot;Arial Narrow&quot;"/>
    </font>
    <font>
      <sz val="10"/>
      <name val="Raleway"/>
      <family val="2"/>
    </font>
    <font>
      <b/>
      <sz val="10"/>
      <name val="Raleway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20"/>
      <name val="Raleway"/>
      <family val="2"/>
    </font>
    <font>
      <b/>
      <sz val="20"/>
      <name val="Raleway"/>
      <family val="2"/>
    </font>
    <font>
      <b/>
      <sz val="20"/>
      <color theme="1"/>
      <name val="Tahoma"/>
      <family val="2"/>
    </font>
    <font>
      <sz val="22"/>
      <name val="Raleway"/>
      <family val="2"/>
    </font>
    <font>
      <b/>
      <sz val="22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33996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A3A3A3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4" fontId="7" fillId="3" borderId="3" xfId="2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9" fontId="3" fillId="2" borderId="31" xfId="2" applyFont="1" applyFill="1" applyBorder="1" applyAlignment="1">
      <alignment horizontal="center" vertical="center"/>
    </xf>
    <xf numFmtId="43" fontId="5" fillId="0" borderId="31" xfId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5" fillId="12" borderId="46" xfId="0" applyNumberFormat="1" applyFont="1" applyFill="1" applyBorder="1" applyAlignment="1">
      <alignment horizontal="center" vertical="center" wrapText="1"/>
    </xf>
    <xf numFmtId="0" fontId="5" fillId="12" borderId="6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9" fontId="5" fillId="12" borderId="46" xfId="2" applyFont="1" applyFill="1" applyBorder="1" applyAlignment="1">
      <alignment horizontal="center" vertical="center"/>
    </xf>
    <xf numFmtId="43" fontId="5" fillId="0" borderId="12" xfId="1" applyFont="1" applyFill="1" applyBorder="1" applyAlignment="1">
      <alignment horizontal="center" vertical="center" wrapText="1"/>
    </xf>
    <xf numFmtId="165" fontId="15" fillId="12" borderId="39" xfId="0" applyNumberFormat="1" applyFont="1" applyFill="1" applyBorder="1" applyAlignment="1">
      <alignment horizontal="center" vertical="center" wrapText="1"/>
    </xf>
    <xf numFmtId="43" fontId="15" fillId="0" borderId="6" xfId="0" applyNumberFormat="1" applyFont="1" applyBorder="1" applyAlignment="1">
      <alignment horizontal="center" vertical="center" wrapText="1"/>
    </xf>
    <xf numFmtId="166" fontId="5" fillId="0" borderId="3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0" fontId="16" fillId="13" borderId="66" xfId="0" applyFont="1" applyFill="1" applyBorder="1" applyAlignment="1">
      <alignment horizontal="center" vertical="center"/>
    </xf>
    <xf numFmtId="3" fontId="5" fillId="11" borderId="31" xfId="0" applyNumberFormat="1" applyFont="1" applyFill="1" applyBorder="1" applyAlignment="1">
      <alignment horizontal="center" vertical="center" wrapText="1"/>
    </xf>
    <xf numFmtId="166" fontId="5" fillId="10" borderId="52" xfId="0" applyNumberFormat="1" applyFont="1" applyFill="1" applyBorder="1" applyAlignment="1">
      <alignment horizontal="center" vertical="center"/>
    </xf>
    <xf numFmtId="166" fontId="5" fillId="10" borderId="53" xfId="0" applyNumberFormat="1" applyFont="1" applyFill="1" applyBorder="1" applyAlignment="1">
      <alignment horizontal="center" vertical="center"/>
    </xf>
    <xf numFmtId="166" fontId="5" fillId="10" borderId="54" xfId="0" applyNumberFormat="1" applyFont="1" applyFill="1" applyBorder="1" applyAlignment="1">
      <alignment horizontal="center" vertical="center"/>
    </xf>
    <xf numFmtId="166" fontId="5" fillId="11" borderId="52" xfId="0" applyNumberFormat="1" applyFont="1" applyFill="1" applyBorder="1" applyAlignment="1">
      <alignment horizontal="center" vertical="center"/>
    </xf>
    <xf numFmtId="166" fontId="5" fillId="11" borderId="53" xfId="0" applyNumberFormat="1" applyFont="1" applyFill="1" applyBorder="1" applyAlignment="1">
      <alignment horizontal="center" vertical="center"/>
    </xf>
    <xf numFmtId="166" fontId="5" fillId="11" borderId="54" xfId="0" applyNumberFormat="1" applyFont="1" applyFill="1" applyBorder="1" applyAlignment="1">
      <alignment horizontal="center" vertical="center"/>
    </xf>
    <xf numFmtId="166" fontId="5" fillId="7" borderId="65" xfId="0" applyNumberFormat="1" applyFont="1" applyFill="1" applyBorder="1" applyAlignment="1">
      <alignment horizontal="center" vertical="center"/>
    </xf>
    <xf numFmtId="9" fontId="3" fillId="11" borderId="59" xfId="2" applyFont="1" applyFill="1" applyBorder="1" applyAlignment="1">
      <alignment horizontal="center" vertical="center"/>
    </xf>
    <xf numFmtId="164" fontId="3" fillId="11" borderId="59" xfId="2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3" fontId="5" fillId="11" borderId="46" xfId="0" applyNumberFormat="1" applyFont="1" applyFill="1" applyBorder="1" applyAlignment="1">
      <alignment horizontal="center" vertical="center" wrapText="1"/>
    </xf>
    <xf numFmtId="166" fontId="5" fillId="10" borderId="70" xfId="0" applyNumberFormat="1" applyFont="1" applyFill="1" applyBorder="1" applyAlignment="1">
      <alignment horizontal="center" vertical="center"/>
    </xf>
    <xf numFmtId="166" fontId="5" fillId="10" borderId="71" xfId="0" applyNumberFormat="1" applyFont="1" applyFill="1" applyBorder="1" applyAlignment="1">
      <alignment horizontal="center" vertical="center"/>
    </xf>
    <xf numFmtId="166" fontId="5" fillId="10" borderId="72" xfId="0" applyNumberFormat="1" applyFont="1" applyFill="1" applyBorder="1" applyAlignment="1">
      <alignment horizontal="center" vertical="center"/>
    </xf>
    <xf numFmtId="166" fontId="5" fillId="11" borderId="70" xfId="0" applyNumberFormat="1" applyFont="1" applyFill="1" applyBorder="1" applyAlignment="1">
      <alignment horizontal="center" vertical="center"/>
    </xf>
    <xf numFmtId="166" fontId="5" fillId="11" borderId="71" xfId="0" applyNumberFormat="1" applyFont="1" applyFill="1" applyBorder="1" applyAlignment="1">
      <alignment horizontal="center" vertical="center"/>
    </xf>
    <xf numFmtId="166" fontId="5" fillId="11" borderId="72" xfId="0" applyNumberFormat="1" applyFont="1" applyFill="1" applyBorder="1" applyAlignment="1">
      <alignment horizontal="center" vertical="center"/>
    </xf>
    <xf numFmtId="166" fontId="5" fillId="11" borderId="17" xfId="0" applyNumberFormat="1" applyFont="1" applyFill="1" applyBorder="1" applyAlignment="1">
      <alignment horizontal="center" vertical="center"/>
    </xf>
    <xf numFmtId="9" fontId="5" fillId="11" borderId="46" xfId="2" applyFont="1" applyFill="1" applyBorder="1" applyAlignment="1">
      <alignment horizontal="center" vertical="center"/>
    </xf>
    <xf numFmtId="164" fontId="5" fillId="11" borderId="46" xfId="2" applyNumberFormat="1" applyFont="1" applyFill="1" applyBorder="1" applyAlignment="1">
      <alignment horizontal="center" vertical="center"/>
    </xf>
    <xf numFmtId="165" fontId="15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5" fillId="12" borderId="12" xfId="2" applyNumberFormat="1" applyFont="1" applyFill="1" applyBorder="1" applyAlignment="1">
      <alignment horizontal="center" vertical="center" wrapText="1"/>
    </xf>
    <xf numFmtId="44" fontId="15" fillId="12" borderId="1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43" fontId="5" fillId="0" borderId="11" xfId="1" applyFont="1" applyFill="1" applyBorder="1" applyAlignment="1">
      <alignment horizontal="center" vertical="center" wrapText="1"/>
    </xf>
    <xf numFmtId="43" fontId="5" fillId="0" borderId="40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65" fontId="15" fillId="7" borderId="39" xfId="0" applyNumberFormat="1" applyFont="1" applyFill="1" applyBorder="1" applyAlignment="1">
      <alignment horizontal="center" vertical="center" wrapText="1"/>
    </xf>
    <xf numFmtId="44" fontId="15" fillId="12" borderId="39" xfId="4" applyFont="1" applyFill="1" applyBorder="1" applyAlignment="1">
      <alignment horizontal="center" vertical="center" wrapText="1"/>
    </xf>
    <xf numFmtId="9" fontId="15" fillId="12" borderId="12" xfId="2" applyFont="1" applyFill="1" applyBorder="1" applyAlignment="1">
      <alignment horizontal="center" vertical="center" wrapText="1"/>
    </xf>
    <xf numFmtId="10" fontId="15" fillId="12" borderId="12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9" fontId="5" fillId="2" borderId="43" xfId="2" applyFont="1" applyFill="1" applyBorder="1" applyAlignment="1">
      <alignment horizontal="center" vertical="center" wrapText="1"/>
    </xf>
    <xf numFmtId="9" fontId="5" fillId="2" borderId="74" xfId="2" applyFont="1" applyFill="1" applyBorder="1" applyAlignment="1">
      <alignment horizontal="center" vertical="center" wrapText="1"/>
    </xf>
    <xf numFmtId="10" fontId="5" fillId="2" borderId="74" xfId="2" applyNumberFormat="1" applyFont="1" applyFill="1" applyBorder="1" applyAlignment="1">
      <alignment horizontal="center" vertical="center" wrapText="1"/>
    </xf>
    <xf numFmtId="44" fontId="9" fillId="2" borderId="43" xfId="4" applyFont="1" applyFill="1" applyBorder="1" applyAlignment="1">
      <alignment horizontal="center" vertical="center" wrapText="1"/>
    </xf>
    <xf numFmtId="44" fontId="5" fillId="2" borderId="43" xfId="4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7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6" fontId="5" fillId="2" borderId="51" xfId="0" applyNumberFormat="1" applyFont="1" applyFill="1" applyBorder="1" applyAlignment="1">
      <alignment horizontal="left" vertical="center" wrapText="1"/>
    </xf>
    <xf numFmtId="166" fontId="5" fillId="2" borderId="59" xfId="0" applyNumberFormat="1" applyFont="1" applyFill="1" applyBorder="1" applyAlignment="1">
      <alignment horizontal="left" vertical="center" wrapText="1"/>
    </xf>
    <xf numFmtId="164" fontId="3" fillId="2" borderId="26" xfId="2" applyNumberFormat="1" applyFont="1" applyFill="1" applyBorder="1" applyAlignment="1">
      <alignment horizontal="center" vertical="center"/>
    </xf>
    <xf numFmtId="164" fontId="3" fillId="2" borderId="12" xfId="2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7" fontId="5" fillId="3" borderId="26" xfId="1" applyNumberFormat="1" applyFont="1" applyFill="1" applyBorder="1" applyAlignment="1">
      <alignment horizontal="center" vertical="center" wrapText="1"/>
    </xf>
    <xf numFmtId="167" fontId="5" fillId="3" borderId="12" xfId="1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166" fontId="5" fillId="2" borderId="50" xfId="0" applyNumberFormat="1" applyFont="1" applyFill="1" applyBorder="1" applyAlignment="1">
      <alignment horizontal="left" vertical="center" wrapText="1"/>
    </xf>
    <xf numFmtId="166" fontId="5" fillId="2" borderId="69" xfId="0" applyNumberFormat="1" applyFont="1" applyFill="1" applyBorder="1" applyAlignment="1">
      <alignment horizontal="left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57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4" fontId="3" fillId="2" borderId="22" xfId="2" applyNumberFormat="1" applyFont="1" applyFill="1" applyBorder="1" applyAlignment="1">
      <alignment horizontal="center" vertical="center"/>
    </xf>
    <xf numFmtId="164" fontId="3" fillId="2" borderId="39" xfId="2" applyNumberFormat="1" applyFont="1" applyFill="1" applyBorder="1" applyAlignment="1">
      <alignment horizontal="center" vertical="center"/>
    </xf>
    <xf numFmtId="0" fontId="5" fillId="2" borderId="62" xfId="0" quotePrefix="1" applyFont="1" applyFill="1" applyBorder="1" applyAlignment="1">
      <alignment horizontal="center" vertical="center" wrapText="1"/>
    </xf>
    <xf numFmtId="0" fontId="5" fillId="2" borderId="55" xfId="0" quotePrefix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66" fontId="5" fillId="2" borderId="58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166" fontId="5" fillId="0" borderId="40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/>
    </xf>
    <xf numFmtId="166" fontId="5" fillId="0" borderId="65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66" fontId="5" fillId="0" borderId="57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5" fillId="2" borderId="28" xfId="0" quotePrefix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3" fontId="14" fillId="2" borderId="26" xfId="3" applyNumberFormat="1" applyFont="1" applyFill="1" applyBorder="1" applyAlignment="1">
      <alignment horizontal="center" vertical="center" wrapText="1"/>
    </xf>
    <xf numFmtId="3" fontId="14" fillId="2" borderId="12" xfId="3" applyNumberFormat="1" applyFont="1" applyFill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center" vertical="center"/>
    </xf>
    <xf numFmtId="3" fontId="9" fillId="6" borderId="32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3" fontId="9" fillId="6" borderId="26" xfId="0" applyNumberFormat="1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center" vertical="center" wrapText="1"/>
    </xf>
    <xf numFmtId="1" fontId="14" fillId="2" borderId="26" xfId="3" applyNumberFormat="1" applyFont="1" applyFill="1" applyBorder="1" applyAlignment="1">
      <alignment horizontal="center" vertical="center" wrapText="1"/>
    </xf>
    <xf numFmtId="1" fontId="14" fillId="2" borderId="12" xfId="3" applyNumberFormat="1" applyFont="1" applyFill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 wrapText="1"/>
    </xf>
    <xf numFmtId="1" fontId="5" fillId="2" borderId="59" xfId="0" applyNumberFormat="1" applyFont="1" applyFill="1" applyBorder="1" applyAlignment="1">
      <alignment horizontal="center" vertical="center" wrapText="1"/>
    </xf>
    <xf numFmtId="165" fontId="11" fillId="3" borderId="26" xfId="0" applyNumberFormat="1" applyFont="1" applyFill="1" applyBorder="1" applyAlignment="1">
      <alignment horizontal="center" vertical="center" wrapText="1"/>
    </xf>
    <xf numFmtId="165" fontId="11" fillId="3" borderId="32" xfId="0" applyNumberFormat="1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166" fontId="9" fillId="0" borderId="26" xfId="0" applyNumberFormat="1" applyFont="1" applyBorder="1" applyAlignment="1">
      <alignment horizontal="center" vertical="center" wrapText="1"/>
    </xf>
    <xf numFmtId="166" fontId="9" fillId="0" borderId="3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3" fontId="9" fillId="6" borderId="3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64" fontId="9" fillId="8" borderId="26" xfId="2" applyNumberFormat="1" applyFont="1" applyFill="1" applyBorder="1" applyAlignment="1">
      <alignment horizontal="center" vertical="center" wrapText="1"/>
    </xf>
    <xf numFmtId="164" fontId="9" fillId="8" borderId="32" xfId="2" applyNumberFormat="1" applyFont="1" applyFill="1" applyBorder="1" applyAlignment="1">
      <alignment horizontal="center" vertical="center" wrapText="1"/>
    </xf>
    <xf numFmtId="164" fontId="9" fillId="8" borderId="12" xfId="2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textRotation="90" wrapText="1"/>
    </xf>
    <xf numFmtId="0" fontId="5" fillId="6" borderId="34" xfId="0" applyFont="1" applyFill="1" applyBorder="1" applyAlignment="1">
      <alignment horizontal="center" vertical="center" textRotation="90" wrapText="1"/>
    </xf>
    <xf numFmtId="0" fontId="5" fillId="6" borderId="40" xfId="0" applyFont="1" applyFill="1" applyBorder="1" applyAlignment="1">
      <alignment horizontal="center" vertical="center" textRotation="90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8" borderId="1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5" fillId="0" borderId="62" xfId="0" quotePrefix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left" vertical="center" wrapText="1"/>
    </xf>
    <xf numFmtId="166" fontId="5" fillId="0" borderId="51" xfId="0" applyNumberFormat="1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9" fontId="3" fillId="0" borderId="31" xfId="2" applyFont="1" applyFill="1" applyBorder="1" applyAlignment="1">
      <alignment horizontal="center" vertical="center"/>
    </xf>
    <xf numFmtId="164" fontId="3" fillId="0" borderId="26" xfId="2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5" fontId="15" fillId="0" borderId="39" xfId="0" applyNumberFormat="1" applyFont="1" applyFill="1" applyBorder="1" applyAlignment="1">
      <alignment horizontal="center" vertical="center" wrapText="1"/>
    </xf>
    <xf numFmtId="43" fontId="1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55" xfId="0" quotePrefix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166" fontId="5" fillId="0" borderId="58" xfId="0" applyNumberFormat="1" applyFont="1" applyFill="1" applyBorder="1" applyAlignment="1">
      <alignment horizontal="left" vertical="center" wrapText="1"/>
    </xf>
    <xf numFmtId="166" fontId="5" fillId="0" borderId="59" xfId="0" applyNumberFormat="1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9" fontId="5" fillId="0" borderId="46" xfId="2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4" builtinId="4"/>
    <cellStyle name="Normal" xfId="0" builtinId="0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382326</xdr:colOff>
      <xdr:row>0</xdr:row>
      <xdr:rowOff>360218</xdr:rowOff>
    </xdr:from>
    <xdr:to>
      <xdr:col>4</xdr:col>
      <xdr:colOff>737131</xdr:colOff>
      <xdr:row>5</xdr:row>
      <xdr:rowOff>115743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51" y="360218"/>
          <a:ext cx="5031580" cy="158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"/>
  <sheetViews>
    <sheetView tabSelected="1" topLeftCell="K30" zoomScale="53" zoomScaleNormal="53" workbookViewId="0">
      <selection activeCell="J23" sqref="A23:XFD24"/>
    </sheetView>
  </sheetViews>
  <sheetFormatPr baseColWidth="10" defaultColWidth="13.44140625" defaultRowHeight="32.25" customHeight="1"/>
  <cols>
    <col min="1" max="1" width="6.33203125" style="1" customWidth="1"/>
    <col min="2" max="2" width="48.109375" style="1" customWidth="1"/>
    <col min="3" max="3" width="4.109375" style="1" customWidth="1"/>
    <col min="4" max="4" width="11.77734375" style="1" customWidth="1"/>
    <col min="5" max="5" width="18.44140625" style="1" customWidth="1"/>
    <col min="6" max="6" width="10.21875" style="84" customWidth="1"/>
    <col min="7" max="7" width="10" style="1" customWidth="1"/>
    <col min="8" max="8" width="14.21875" style="1" customWidth="1"/>
    <col min="9" max="9" width="2.6640625" style="1" customWidth="1"/>
    <col min="10" max="10" width="14.109375" style="1" customWidth="1"/>
    <col min="11" max="11" width="17" style="1" bestFit="1" customWidth="1"/>
    <col min="12" max="12" width="11.21875" style="1" bestFit="1" customWidth="1"/>
    <col min="13" max="13" width="13.44140625" style="1" customWidth="1"/>
    <col min="14" max="14" width="14.21875" style="1" customWidth="1"/>
    <col min="15" max="25" width="8.33203125" style="1" bestFit="1" customWidth="1"/>
    <col min="26" max="26" width="8.77734375" style="1" customWidth="1"/>
    <col min="27" max="27" width="14.6640625" style="1" customWidth="1"/>
    <col min="28" max="28" width="13.6640625" style="86" customWidth="1"/>
    <col min="29" max="29" width="12.88671875" style="1" customWidth="1"/>
    <col min="30" max="30" width="15.77734375" style="1" customWidth="1"/>
    <col min="31" max="31" width="21.109375" style="1" customWidth="1"/>
    <col min="32" max="32" width="21.5546875" style="1" customWidth="1"/>
    <col min="33" max="33" width="21.44140625" style="1" customWidth="1"/>
    <col min="34" max="34" width="14.5546875" style="1" hidden="1" customWidth="1"/>
    <col min="35" max="35" width="13.44140625" style="1" hidden="1" customWidth="1"/>
    <col min="36" max="36" width="0.44140625" style="1" customWidth="1"/>
    <col min="37" max="16384" width="13.44140625" style="1"/>
  </cols>
  <sheetData>
    <row r="1" spans="1:36" ht="32.2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36" ht="32.25" customHeight="1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:36" ht="28.15" customHeight="1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</row>
    <row r="4" spans="1:36" ht="28.15" customHeight="1">
      <c r="A4" s="260" t="s">
        <v>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1"/>
      <c r="AI4" s="261"/>
    </row>
    <row r="5" spans="1:36" ht="33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61"/>
      <c r="AI5" s="261"/>
    </row>
    <row r="6" spans="1:36" ht="33.75">
      <c r="A6" s="2"/>
      <c r="B6" s="2"/>
      <c r="C6" s="2"/>
      <c r="D6" s="2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</row>
    <row r="7" spans="1:36" ht="16.5" customHeight="1" thickBo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124"/>
      <c r="AI7" s="124"/>
    </row>
    <row r="8" spans="1:36" ht="32.25" customHeight="1" thickBot="1">
      <c r="A8" s="4"/>
      <c r="B8" s="5"/>
      <c r="C8" s="5"/>
      <c r="D8" s="6"/>
      <c r="E8" s="7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C8" s="5"/>
      <c r="AD8" s="5"/>
      <c r="AE8" s="5"/>
      <c r="AF8" s="10"/>
      <c r="AG8" s="10"/>
      <c r="AH8" s="11"/>
      <c r="AI8" s="12"/>
    </row>
    <row r="9" spans="1:36" ht="32.25" customHeight="1" thickBot="1">
      <c r="A9" s="246" t="s">
        <v>5</v>
      </c>
      <c r="B9" s="247"/>
      <c r="C9" s="248" t="s">
        <v>6</v>
      </c>
      <c r="D9" s="249"/>
      <c r="E9" s="250"/>
      <c r="F9" s="251" t="s">
        <v>7</v>
      </c>
      <c r="G9" s="252"/>
      <c r="H9" s="253"/>
      <c r="I9" s="254" t="s">
        <v>8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6"/>
      <c r="AE9" s="257" t="s">
        <v>9</v>
      </c>
      <c r="AF9" s="258"/>
      <c r="AG9" s="13"/>
      <c r="AH9" s="14" t="s">
        <v>10</v>
      </c>
      <c r="AI9" s="15" t="s">
        <v>11</v>
      </c>
    </row>
    <row r="10" spans="1:36" ht="48" customHeight="1" thickBot="1">
      <c r="A10" s="262" t="s">
        <v>12</v>
      </c>
      <c r="B10" s="263"/>
      <c r="C10" s="264"/>
      <c r="D10" s="265"/>
      <c r="E10" s="266"/>
      <c r="F10" s="267" t="s">
        <v>13</v>
      </c>
      <c r="G10" s="268"/>
      <c r="H10" s="269"/>
      <c r="I10" s="270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2"/>
      <c r="AE10" s="273" t="s">
        <v>14</v>
      </c>
      <c r="AF10" s="274"/>
      <c r="AG10" s="37" t="s">
        <v>96</v>
      </c>
      <c r="AH10" s="16" t="s">
        <v>15</v>
      </c>
      <c r="AI10" s="17">
        <v>3</v>
      </c>
    </row>
    <row r="11" spans="1:36" ht="40.5" customHeight="1" thickBot="1">
      <c r="A11" s="241" t="s">
        <v>16</v>
      </c>
      <c r="B11" s="242"/>
      <c r="C11" s="243" t="s">
        <v>17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18"/>
      <c r="AF11" s="18"/>
      <c r="AG11" s="19"/>
      <c r="AH11" s="20"/>
      <c r="AI11" s="21"/>
    </row>
    <row r="12" spans="1:36" s="22" customFormat="1" ht="32.25" customHeight="1" thickBot="1">
      <c r="A12" s="188" t="s">
        <v>18</v>
      </c>
      <c r="B12" s="191" t="s">
        <v>19</v>
      </c>
      <c r="C12" s="192"/>
      <c r="D12" s="194" t="s">
        <v>20</v>
      </c>
      <c r="E12" s="232" t="s">
        <v>21</v>
      </c>
      <c r="F12" s="233"/>
      <c r="G12" s="233"/>
      <c r="H12" s="234"/>
      <c r="I12" s="235"/>
      <c r="J12" s="238" t="s">
        <v>22</v>
      </c>
      <c r="K12" s="239"/>
      <c r="L12" s="239"/>
      <c r="M12" s="240"/>
      <c r="N12" s="197" t="s">
        <v>23</v>
      </c>
      <c r="O12" s="217" t="s">
        <v>24</v>
      </c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20" t="s">
        <v>25</v>
      </c>
      <c r="AB12" s="223" t="s">
        <v>26</v>
      </c>
      <c r="AC12" s="226" t="s">
        <v>27</v>
      </c>
      <c r="AD12" s="191" t="s">
        <v>28</v>
      </c>
      <c r="AE12" s="192"/>
      <c r="AF12" s="203" t="s">
        <v>29</v>
      </c>
      <c r="AG12" s="203" t="s">
        <v>30</v>
      </c>
      <c r="AH12" s="206" t="s">
        <v>31</v>
      </c>
      <c r="AI12" s="209" t="s">
        <v>32</v>
      </c>
      <c r="AJ12" s="211" t="s">
        <v>33</v>
      </c>
    </row>
    <row r="13" spans="1:36" s="22" customFormat="1" ht="40.5" customHeight="1" thickBot="1">
      <c r="A13" s="189"/>
      <c r="B13" s="179"/>
      <c r="C13" s="180"/>
      <c r="D13" s="195"/>
      <c r="E13" s="214" t="s">
        <v>34</v>
      </c>
      <c r="F13" s="214" t="s">
        <v>35</v>
      </c>
      <c r="G13" s="214" t="s">
        <v>36</v>
      </c>
      <c r="H13" s="214" t="s">
        <v>37</v>
      </c>
      <c r="I13" s="236"/>
      <c r="J13" s="197" t="s">
        <v>38</v>
      </c>
      <c r="K13" s="197" t="s">
        <v>39</v>
      </c>
      <c r="L13" s="197" t="s">
        <v>40</v>
      </c>
      <c r="M13" s="197" t="s">
        <v>41</v>
      </c>
      <c r="N13" s="216"/>
      <c r="O13" s="229" t="s">
        <v>42</v>
      </c>
      <c r="P13" s="230"/>
      <c r="Q13" s="231"/>
      <c r="R13" s="229" t="s">
        <v>43</v>
      </c>
      <c r="S13" s="230"/>
      <c r="T13" s="231"/>
      <c r="U13" s="229" t="s">
        <v>44</v>
      </c>
      <c r="V13" s="230"/>
      <c r="W13" s="231"/>
      <c r="X13" s="229" t="s">
        <v>45</v>
      </c>
      <c r="Y13" s="230"/>
      <c r="Z13" s="231"/>
      <c r="AA13" s="221"/>
      <c r="AB13" s="224"/>
      <c r="AC13" s="227"/>
      <c r="AD13" s="179" t="s">
        <v>46</v>
      </c>
      <c r="AE13" s="180"/>
      <c r="AF13" s="204"/>
      <c r="AG13" s="204"/>
      <c r="AH13" s="207"/>
      <c r="AI13" s="210"/>
      <c r="AJ13" s="212"/>
    </row>
    <row r="14" spans="1:36" s="22" customFormat="1" ht="32.25" customHeight="1" thickBot="1">
      <c r="A14" s="190"/>
      <c r="B14" s="193"/>
      <c r="C14" s="181"/>
      <c r="D14" s="196"/>
      <c r="E14" s="215"/>
      <c r="F14" s="215"/>
      <c r="G14" s="215"/>
      <c r="H14" s="215"/>
      <c r="I14" s="236"/>
      <c r="J14" s="198"/>
      <c r="K14" s="198"/>
      <c r="L14" s="198"/>
      <c r="M14" s="198"/>
      <c r="N14" s="198"/>
      <c r="O14" s="23" t="s">
        <v>47</v>
      </c>
      <c r="P14" s="24" t="s">
        <v>48</v>
      </c>
      <c r="Q14" s="25" t="s">
        <v>49</v>
      </c>
      <c r="R14" s="23" t="s">
        <v>50</v>
      </c>
      <c r="S14" s="24" t="s">
        <v>49</v>
      </c>
      <c r="T14" s="25" t="s">
        <v>51</v>
      </c>
      <c r="U14" s="23" t="s">
        <v>51</v>
      </c>
      <c r="V14" s="24" t="s">
        <v>50</v>
      </c>
      <c r="W14" s="25" t="s">
        <v>52</v>
      </c>
      <c r="X14" s="23" t="s">
        <v>53</v>
      </c>
      <c r="Y14" s="24" t="s">
        <v>54</v>
      </c>
      <c r="Z14" s="25" t="s">
        <v>55</v>
      </c>
      <c r="AA14" s="222"/>
      <c r="AB14" s="225"/>
      <c r="AC14" s="228"/>
      <c r="AD14" s="179" t="s">
        <v>56</v>
      </c>
      <c r="AE14" s="181"/>
      <c r="AF14" s="205"/>
      <c r="AG14" s="205"/>
      <c r="AH14" s="208"/>
      <c r="AI14" s="210"/>
      <c r="AJ14" s="213"/>
    </row>
    <row r="15" spans="1:36" ht="45" customHeight="1" thickBot="1">
      <c r="A15" s="182">
        <v>123</v>
      </c>
      <c r="B15" s="183" t="s">
        <v>97</v>
      </c>
      <c r="C15" s="184"/>
      <c r="D15" s="185" t="s">
        <v>57</v>
      </c>
      <c r="E15" s="145" t="s">
        <v>58</v>
      </c>
      <c r="F15" s="147"/>
      <c r="G15" s="128">
        <v>0</v>
      </c>
      <c r="H15" s="128">
        <f>+F15+G15</f>
        <v>0</v>
      </c>
      <c r="I15" s="236"/>
      <c r="J15" s="186"/>
      <c r="K15" s="199"/>
      <c r="L15" s="201"/>
      <c r="M15" s="201"/>
      <c r="N15" s="26" t="s">
        <v>59</v>
      </c>
      <c r="O15" s="27">
        <v>0</v>
      </c>
      <c r="P15" s="28">
        <v>2</v>
      </c>
      <c r="Q15" s="29">
        <v>2</v>
      </c>
      <c r="R15" s="30">
        <v>2</v>
      </c>
      <c r="S15" s="31">
        <v>2</v>
      </c>
      <c r="T15" s="32">
        <v>2</v>
      </c>
      <c r="U15" s="30">
        <v>2</v>
      </c>
      <c r="V15" s="31">
        <v>2</v>
      </c>
      <c r="W15" s="32">
        <v>2</v>
      </c>
      <c r="X15" s="33">
        <v>2</v>
      </c>
      <c r="Y15" s="34">
        <v>2</v>
      </c>
      <c r="Z15" s="35">
        <v>2</v>
      </c>
      <c r="AA15" s="36">
        <f>SUM(O15:Z15)</f>
        <v>22</v>
      </c>
      <c r="AB15" s="37">
        <v>0.05</v>
      </c>
      <c r="AC15" s="152">
        <f>AB15-AB16</f>
        <v>-5.9090909090909111E-2</v>
      </c>
      <c r="AD15" s="71">
        <v>10000</v>
      </c>
      <c r="AE15" s="94"/>
      <c r="AF15" s="99"/>
      <c r="AG15" s="38">
        <f t="shared" ref="AG15:AG26" si="0">AE15-AF15</f>
        <v>0</v>
      </c>
      <c r="AH15" s="39"/>
      <c r="AI15" s="40" t="s">
        <v>15</v>
      </c>
      <c r="AJ15" s="41">
        <v>3</v>
      </c>
    </row>
    <row r="16" spans="1:36" ht="61.5" customHeight="1" thickBot="1">
      <c r="A16" s="155"/>
      <c r="B16" s="158"/>
      <c r="C16" s="159"/>
      <c r="D16" s="161"/>
      <c r="E16" s="164"/>
      <c r="F16" s="162"/>
      <c r="G16" s="129"/>
      <c r="H16" s="129"/>
      <c r="I16" s="236"/>
      <c r="J16" s="187"/>
      <c r="K16" s="200"/>
      <c r="L16" s="202"/>
      <c r="M16" s="202"/>
      <c r="N16" s="42" t="s">
        <v>60</v>
      </c>
      <c r="O16" s="43">
        <v>0</v>
      </c>
      <c r="P16" s="44">
        <v>1</v>
      </c>
      <c r="Q16" s="45">
        <v>5</v>
      </c>
      <c r="R16" s="43">
        <v>4</v>
      </c>
      <c r="S16" s="44">
        <v>4</v>
      </c>
      <c r="T16" s="45">
        <v>4</v>
      </c>
      <c r="U16" s="43">
        <v>4</v>
      </c>
      <c r="V16" s="44">
        <v>4</v>
      </c>
      <c r="W16" s="45">
        <v>4</v>
      </c>
      <c r="X16" s="43">
        <v>6</v>
      </c>
      <c r="Y16" s="44">
        <v>6</v>
      </c>
      <c r="Z16" s="45">
        <v>6</v>
      </c>
      <c r="AA16" s="46">
        <f t="shared" ref="AA16:AA20" si="1">SUM(O16:Z16)</f>
        <v>48</v>
      </c>
      <c r="AB16" s="47">
        <f>AA16*AB15/AA15</f>
        <v>0.10909090909090911</v>
      </c>
      <c r="AC16" s="153"/>
      <c r="AD16" s="96"/>
      <c r="AE16" s="95">
        <v>1760639.81</v>
      </c>
      <c r="AF16" s="100">
        <v>653759.37</v>
      </c>
      <c r="AG16" s="38">
        <f t="shared" si="0"/>
        <v>1106880.44</v>
      </c>
      <c r="AH16" s="50">
        <f>AE16-AG16</f>
        <v>653759.37000000011</v>
      </c>
      <c r="AI16" s="51"/>
      <c r="AJ16" s="41"/>
    </row>
    <row r="17" spans="1:36" ht="48" customHeight="1" thickBot="1">
      <c r="A17" s="154">
        <v>124</v>
      </c>
      <c r="B17" s="175" t="s">
        <v>98</v>
      </c>
      <c r="C17" s="176"/>
      <c r="D17" s="160" t="s">
        <v>61</v>
      </c>
      <c r="E17" s="160" t="s">
        <v>62</v>
      </c>
      <c r="F17" s="147"/>
      <c r="G17" s="128">
        <v>0</v>
      </c>
      <c r="H17" s="128">
        <f t="shared" ref="H17:H19" si="2">+F17+G17</f>
        <v>0</v>
      </c>
      <c r="I17" s="236"/>
      <c r="J17" s="27" t="s">
        <v>63</v>
      </c>
      <c r="K17" s="27">
        <f>L17+M17</f>
        <v>8302</v>
      </c>
      <c r="L17" s="27">
        <v>4227</v>
      </c>
      <c r="M17" s="27">
        <v>4075</v>
      </c>
      <c r="N17" s="26" t="s">
        <v>59</v>
      </c>
      <c r="O17" s="27">
        <v>1</v>
      </c>
      <c r="P17" s="28">
        <v>1</v>
      </c>
      <c r="Q17" s="29">
        <v>1</v>
      </c>
      <c r="R17" s="30">
        <v>1</v>
      </c>
      <c r="S17" s="31">
        <v>1</v>
      </c>
      <c r="T17" s="32">
        <v>1</v>
      </c>
      <c r="U17" s="30">
        <v>1</v>
      </c>
      <c r="V17" s="31">
        <v>1</v>
      </c>
      <c r="W17" s="32">
        <v>1</v>
      </c>
      <c r="X17" s="33">
        <v>1</v>
      </c>
      <c r="Y17" s="34">
        <v>1</v>
      </c>
      <c r="Z17" s="35">
        <v>1</v>
      </c>
      <c r="AA17" s="36">
        <f t="shared" si="1"/>
        <v>12</v>
      </c>
      <c r="AB17" s="37">
        <v>0.1</v>
      </c>
      <c r="AC17" s="130">
        <f>AB17-AB18</f>
        <v>-0.31666666666666665</v>
      </c>
      <c r="AD17" s="52">
        <v>20000</v>
      </c>
      <c r="AE17" s="48"/>
      <c r="AF17" s="99"/>
      <c r="AG17" s="38">
        <f t="shared" si="0"/>
        <v>0</v>
      </c>
      <c r="AH17" s="50"/>
      <c r="AI17" s="40" t="s">
        <v>15</v>
      </c>
      <c r="AJ17" s="41">
        <v>3</v>
      </c>
    </row>
    <row r="18" spans="1:36" ht="59.25" customHeight="1" thickBot="1">
      <c r="A18" s="155"/>
      <c r="B18" s="177"/>
      <c r="C18" s="178"/>
      <c r="D18" s="161"/>
      <c r="E18" s="161"/>
      <c r="F18" s="162"/>
      <c r="G18" s="129"/>
      <c r="H18" s="129"/>
      <c r="I18" s="236"/>
      <c r="J18" s="27" t="s">
        <v>64</v>
      </c>
      <c r="K18" s="27">
        <f>L18+M18</f>
        <v>8481</v>
      </c>
      <c r="L18" s="27">
        <v>4272</v>
      </c>
      <c r="M18" s="27">
        <v>4209</v>
      </c>
      <c r="N18" s="42" t="s">
        <v>60</v>
      </c>
      <c r="O18" s="43">
        <v>1</v>
      </c>
      <c r="P18" s="44">
        <v>1</v>
      </c>
      <c r="Q18" s="45">
        <v>0</v>
      </c>
      <c r="R18" s="43">
        <v>4</v>
      </c>
      <c r="S18" s="44">
        <v>4</v>
      </c>
      <c r="T18" s="45">
        <v>4</v>
      </c>
      <c r="U18" s="43">
        <v>6</v>
      </c>
      <c r="V18" s="44">
        <v>6</v>
      </c>
      <c r="W18" s="45">
        <v>6</v>
      </c>
      <c r="X18" s="43">
        <v>6</v>
      </c>
      <c r="Y18" s="44">
        <v>6</v>
      </c>
      <c r="Z18" s="45">
        <v>6</v>
      </c>
      <c r="AA18" s="46">
        <f t="shared" si="1"/>
        <v>50</v>
      </c>
      <c r="AB18" s="47">
        <f>AA18*AB17/AA17</f>
        <v>0.41666666666666669</v>
      </c>
      <c r="AC18" s="131"/>
      <c r="AD18" s="53"/>
      <c r="AE18" s="48">
        <v>103695.08</v>
      </c>
      <c r="AF18" s="49">
        <v>14888.22</v>
      </c>
      <c r="AG18" s="38">
        <f t="shared" si="0"/>
        <v>88806.86</v>
      </c>
      <c r="AH18" s="50">
        <f t="shared" ref="AH18:AH26" si="3">AE18-AG18</f>
        <v>14888.220000000001</v>
      </c>
      <c r="AI18" s="54"/>
      <c r="AJ18" s="41"/>
    </row>
    <row r="19" spans="1:36" ht="48" customHeight="1" thickBot="1">
      <c r="A19" s="154">
        <v>125</v>
      </c>
      <c r="B19" s="175" t="s">
        <v>99</v>
      </c>
      <c r="C19" s="176"/>
      <c r="D19" s="160" t="s">
        <v>65</v>
      </c>
      <c r="E19" s="160" t="s">
        <v>66</v>
      </c>
      <c r="F19" s="147"/>
      <c r="G19" s="128">
        <v>0</v>
      </c>
      <c r="H19" s="128">
        <f t="shared" si="2"/>
        <v>0</v>
      </c>
      <c r="I19" s="236"/>
      <c r="J19" s="27" t="s">
        <v>67</v>
      </c>
      <c r="K19" s="27">
        <f t="shared" ref="K19:K33" si="4">L19+M19</f>
        <v>8874</v>
      </c>
      <c r="L19" s="27">
        <v>4481</v>
      </c>
      <c r="M19" s="27">
        <v>4393</v>
      </c>
      <c r="N19" s="26" t="s">
        <v>59</v>
      </c>
      <c r="O19" s="27">
        <v>1</v>
      </c>
      <c r="P19" s="28">
        <v>2</v>
      </c>
      <c r="Q19" s="29">
        <v>1</v>
      </c>
      <c r="R19" s="30">
        <v>2</v>
      </c>
      <c r="S19" s="31">
        <v>2</v>
      </c>
      <c r="T19" s="32">
        <v>2</v>
      </c>
      <c r="U19" s="30">
        <v>1</v>
      </c>
      <c r="V19" s="31">
        <v>1</v>
      </c>
      <c r="W19" s="32">
        <v>2</v>
      </c>
      <c r="X19" s="33">
        <v>2</v>
      </c>
      <c r="Y19" s="34">
        <v>2</v>
      </c>
      <c r="Z19" s="35">
        <v>1</v>
      </c>
      <c r="AA19" s="36">
        <f t="shared" si="1"/>
        <v>19</v>
      </c>
      <c r="AB19" s="37">
        <v>0.05</v>
      </c>
      <c r="AC19" s="130">
        <f>AB19-AB20</f>
        <v>-4.4736842105263158E-2</v>
      </c>
      <c r="AD19" s="52">
        <v>30000</v>
      </c>
      <c r="AE19" s="38"/>
      <c r="AF19" s="99"/>
      <c r="AG19" s="38">
        <f t="shared" si="0"/>
        <v>0</v>
      </c>
      <c r="AH19" s="50"/>
      <c r="AI19" s="40" t="s">
        <v>15</v>
      </c>
      <c r="AJ19" s="41">
        <v>3</v>
      </c>
    </row>
    <row r="20" spans="1:36" ht="48" customHeight="1" thickBot="1">
      <c r="A20" s="155"/>
      <c r="B20" s="177"/>
      <c r="C20" s="178"/>
      <c r="D20" s="161"/>
      <c r="E20" s="161"/>
      <c r="F20" s="162"/>
      <c r="G20" s="129"/>
      <c r="H20" s="129"/>
      <c r="I20" s="236"/>
      <c r="J20" s="27" t="s">
        <v>68</v>
      </c>
      <c r="K20" s="27">
        <f t="shared" si="4"/>
        <v>8714</v>
      </c>
      <c r="L20" s="27">
        <v>4483</v>
      </c>
      <c r="M20" s="27">
        <v>4231</v>
      </c>
      <c r="N20" s="42" t="s">
        <v>60</v>
      </c>
      <c r="O20" s="43">
        <v>0</v>
      </c>
      <c r="P20" s="44">
        <v>0</v>
      </c>
      <c r="Q20" s="45">
        <v>0</v>
      </c>
      <c r="R20" s="43">
        <v>4</v>
      </c>
      <c r="S20" s="44">
        <v>4</v>
      </c>
      <c r="T20" s="45">
        <v>4</v>
      </c>
      <c r="U20" s="43">
        <v>4</v>
      </c>
      <c r="V20" s="44">
        <v>4</v>
      </c>
      <c r="W20" s="45">
        <v>4</v>
      </c>
      <c r="X20" s="43">
        <v>4</v>
      </c>
      <c r="Y20" s="44">
        <v>4</v>
      </c>
      <c r="Z20" s="45">
        <v>4</v>
      </c>
      <c r="AA20" s="46">
        <f t="shared" si="1"/>
        <v>36</v>
      </c>
      <c r="AB20" s="47">
        <f>AA20*AB19/AA19</f>
        <v>9.4736842105263161E-2</v>
      </c>
      <c r="AC20" s="131"/>
      <c r="AD20" s="53"/>
      <c r="AE20" s="48">
        <v>16000</v>
      </c>
      <c r="AF20" s="49">
        <v>0</v>
      </c>
      <c r="AG20" s="38">
        <f t="shared" si="0"/>
        <v>16000</v>
      </c>
      <c r="AH20" s="50">
        <f t="shared" si="3"/>
        <v>0</v>
      </c>
      <c r="AI20" s="51"/>
      <c r="AJ20" s="41"/>
    </row>
    <row r="21" spans="1:36" ht="47.25" customHeight="1" thickBot="1">
      <c r="A21" s="154">
        <v>126</v>
      </c>
      <c r="B21" s="156" t="s">
        <v>105</v>
      </c>
      <c r="C21" s="157"/>
      <c r="D21" s="160" t="s">
        <v>69</v>
      </c>
      <c r="E21" s="145" t="s">
        <v>70</v>
      </c>
      <c r="F21" s="147"/>
      <c r="G21" s="128">
        <v>0</v>
      </c>
      <c r="H21" s="128">
        <f t="shared" ref="H21" si="5">+F21+G21</f>
        <v>0</v>
      </c>
      <c r="I21" s="236"/>
      <c r="J21" s="27" t="s">
        <v>71</v>
      </c>
      <c r="K21" s="27">
        <f t="shared" si="4"/>
        <v>9339</v>
      </c>
      <c r="L21" s="27">
        <v>4845</v>
      </c>
      <c r="M21" s="27">
        <v>4494</v>
      </c>
      <c r="N21" s="26" t="s">
        <v>59</v>
      </c>
      <c r="O21" s="27">
        <v>1</v>
      </c>
      <c r="P21" s="28">
        <v>1</v>
      </c>
      <c r="Q21" s="29">
        <v>1</v>
      </c>
      <c r="R21" s="30">
        <v>1</v>
      </c>
      <c r="S21" s="31">
        <v>1</v>
      </c>
      <c r="T21" s="32">
        <v>1</v>
      </c>
      <c r="U21" s="30">
        <v>1</v>
      </c>
      <c r="V21" s="31">
        <v>1</v>
      </c>
      <c r="W21" s="32">
        <v>1</v>
      </c>
      <c r="X21" s="33">
        <v>4</v>
      </c>
      <c r="Y21" s="34">
        <v>3</v>
      </c>
      <c r="Z21" s="35">
        <v>3</v>
      </c>
      <c r="AA21" s="36">
        <f t="shared" ref="AA21:AA36" si="6">SUM(O21:Z21)</f>
        <v>19</v>
      </c>
      <c r="AB21" s="37">
        <v>0.1</v>
      </c>
      <c r="AC21" s="130">
        <f>AB21-AB22</f>
        <v>-0.45789473684210535</v>
      </c>
      <c r="AD21" s="52">
        <v>40000</v>
      </c>
      <c r="AE21" s="38"/>
      <c r="AF21" s="99"/>
      <c r="AG21" s="38">
        <f t="shared" si="0"/>
        <v>0</v>
      </c>
      <c r="AH21" s="50"/>
      <c r="AI21" s="171"/>
      <c r="AJ21" s="173"/>
    </row>
    <row r="22" spans="1:36" ht="44.25" customHeight="1" thickBot="1">
      <c r="A22" s="155"/>
      <c r="B22" s="158"/>
      <c r="C22" s="159"/>
      <c r="D22" s="161"/>
      <c r="E22" s="164"/>
      <c r="F22" s="162"/>
      <c r="G22" s="129"/>
      <c r="H22" s="129"/>
      <c r="I22" s="236"/>
      <c r="J22" s="27" t="s">
        <v>72</v>
      </c>
      <c r="K22" s="27">
        <f t="shared" si="4"/>
        <v>8821</v>
      </c>
      <c r="L22" s="27">
        <v>4669</v>
      </c>
      <c r="M22" s="27">
        <v>4152</v>
      </c>
      <c r="N22" s="42" t="s">
        <v>60</v>
      </c>
      <c r="O22" s="43">
        <v>0</v>
      </c>
      <c r="P22" s="44">
        <v>0</v>
      </c>
      <c r="Q22" s="45">
        <v>1</v>
      </c>
      <c r="R22" s="43">
        <v>3</v>
      </c>
      <c r="S22" s="44">
        <v>3</v>
      </c>
      <c r="T22" s="45">
        <v>3</v>
      </c>
      <c r="U22" s="43">
        <v>22</v>
      </c>
      <c r="V22" s="44">
        <v>15</v>
      </c>
      <c r="W22" s="45">
        <v>29</v>
      </c>
      <c r="X22" s="43">
        <v>10</v>
      </c>
      <c r="Y22" s="44">
        <v>10</v>
      </c>
      <c r="Z22" s="45">
        <v>10</v>
      </c>
      <c r="AA22" s="46">
        <f t="shared" si="6"/>
        <v>106</v>
      </c>
      <c r="AB22" s="47">
        <f>AA22*AB21/AA21</f>
        <v>0.55789473684210533</v>
      </c>
      <c r="AC22" s="131"/>
      <c r="AD22" s="53"/>
      <c r="AE22" s="48">
        <v>0</v>
      </c>
      <c r="AF22" s="49">
        <v>0</v>
      </c>
      <c r="AG22" s="38">
        <f t="shared" si="0"/>
        <v>0</v>
      </c>
      <c r="AH22" s="50">
        <f t="shared" si="3"/>
        <v>0</v>
      </c>
      <c r="AI22" s="171"/>
      <c r="AJ22" s="173"/>
    </row>
    <row r="23" spans="1:36" s="291" customFormat="1" ht="57.75" customHeight="1" thickBot="1">
      <c r="A23" s="275">
        <v>127</v>
      </c>
      <c r="B23" s="276" t="s">
        <v>100</v>
      </c>
      <c r="C23" s="277"/>
      <c r="D23" s="278" t="s">
        <v>73</v>
      </c>
      <c r="E23" s="278" t="s">
        <v>74</v>
      </c>
      <c r="F23" s="279"/>
      <c r="G23" s="280">
        <v>0</v>
      </c>
      <c r="H23" s="280">
        <f t="shared" ref="H23" si="7">+F23+G23</f>
        <v>0</v>
      </c>
      <c r="I23" s="236"/>
      <c r="J23" s="281" t="s">
        <v>75</v>
      </c>
      <c r="K23" s="281">
        <f t="shared" si="4"/>
        <v>8575</v>
      </c>
      <c r="L23" s="281">
        <v>4630</v>
      </c>
      <c r="M23" s="281">
        <v>3945</v>
      </c>
      <c r="N23" s="282" t="s">
        <v>59</v>
      </c>
      <c r="O23" s="281">
        <v>15</v>
      </c>
      <c r="P23" s="283">
        <v>25</v>
      </c>
      <c r="Q23" s="284">
        <v>25</v>
      </c>
      <c r="R23" s="281">
        <v>25</v>
      </c>
      <c r="S23" s="283">
        <v>25</v>
      </c>
      <c r="T23" s="284">
        <v>25</v>
      </c>
      <c r="U23" s="281">
        <v>25</v>
      </c>
      <c r="V23" s="283">
        <v>25</v>
      </c>
      <c r="W23" s="284">
        <v>25</v>
      </c>
      <c r="X23" s="281">
        <v>25</v>
      </c>
      <c r="Y23" s="283">
        <v>25</v>
      </c>
      <c r="Z23" s="284">
        <v>20</v>
      </c>
      <c r="AA23" s="285">
        <f>SUM(O23:Z23)</f>
        <v>285</v>
      </c>
      <c r="AB23" s="286">
        <v>0.15</v>
      </c>
      <c r="AC23" s="287">
        <f>AB23-AB24</f>
        <v>-3.7368421052631579E-2</v>
      </c>
      <c r="AD23" s="288">
        <v>50000</v>
      </c>
      <c r="AE23" s="38"/>
      <c r="AF23" s="289"/>
      <c r="AG23" s="38">
        <f t="shared" si="0"/>
        <v>0</v>
      </c>
      <c r="AH23" s="290"/>
      <c r="AI23" s="171"/>
      <c r="AJ23" s="173"/>
    </row>
    <row r="24" spans="1:36" s="291" customFormat="1" ht="47.25" customHeight="1" thickBot="1">
      <c r="A24" s="292"/>
      <c r="B24" s="293"/>
      <c r="C24" s="294"/>
      <c r="D24" s="295"/>
      <c r="E24" s="295"/>
      <c r="F24" s="296"/>
      <c r="G24" s="297"/>
      <c r="H24" s="297"/>
      <c r="I24" s="236"/>
      <c r="J24" s="281" t="s">
        <v>76</v>
      </c>
      <c r="K24" s="281">
        <f t="shared" si="4"/>
        <v>8384</v>
      </c>
      <c r="L24" s="281">
        <v>4582</v>
      </c>
      <c r="M24" s="281">
        <v>3802</v>
      </c>
      <c r="N24" s="298" t="s">
        <v>60</v>
      </c>
      <c r="O24" s="299">
        <v>2</v>
      </c>
      <c r="P24" s="300">
        <v>1</v>
      </c>
      <c r="Q24" s="301">
        <v>1</v>
      </c>
      <c r="R24" s="299">
        <v>45</v>
      </c>
      <c r="S24" s="300">
        <v>55</v>
      </c>
      <c r="T24" s="301">
        <v>52</v>
      </c>
      <c r="U24" s="299">
        <v>9</v>
      </c>
      <c r="V24" s="300">
        <v>10</v>
      </c>
      <c r="W24" s="301">
        <v>13</v>
      </c>
      <c r="X24" s="299">
        <v>58</v>
      </c>
      <c r="Y24" s="300">
        <v>64</v>
      </c>
      <c r="Z24" s="301">
        <v>46</v>
      </c>
      <c r="AA24" s="302">
        <f t="shared" ref="AA24" si="8">SUM(O24:Z24)</f>
        <v>356</v>
      </c>
      <c r="AB24" s="303">
        <f>AA24*AB23/AA23</f>
        <v>0.18736842105263157</v>
      </c>
      <c r="AC24" s="304"/>
      <c r="AD24" s="305"/>
      <c r="AE24" s="48">
        <v>153000</v>
      </c>
      <c r="AF24" s="289">
        <v>0</v>
      </c>
      <c r="AG24" s="38">
        <f t="shared" si="0"/>
        <v>153000</v>
      </c>
      <c r="AH24" s="290">
        <f t="shared" ref="AH24" si="9">AE24-AG24</f>
        <v>0</v>
      </c>
      <c r="AI24" s="171"/>
      <c r="AJ24" s="173"/>
    </row>
    <row r="25" spans="1:36" ht="47.25" customHeight="1" thickBot="1">
      <c r="A25" s="154">
        <v>128</v>
      </c>
      <c r="B25" s="156" t="s">
        <v>101</v>
      </c>
      <c r="C25" s="157"/>
      <c r="D25" s="160" t="s">
        <v>77</v>
      </c>
      <c r="E25" s="145" t="s">
        <v>78</v>
      </c>
      <c r="F25" s="147"/>
      <c r="G25" s="128">
        <v>0</v>
      </c>
      <c r="H25" s="128">
        <f t="shared" ref="H25" si="10">+F25+G25</f>
        <v>0</v>
      </c>
      <c r="I25" s="236"/>
      <c r="J25" s="27" t="s">
        <v>79</v>
      </c>
      <c r="K25" s="27">
        <f t="shared" si="4"/>
        <v>7991</v>
      </c>
      <c r="L25" s="27">
        <v>4442</v>
      </c>
      <c r="M25" s="27">
        <v>3549</v>
      </c>
      <c r="N25" s="26" t="s">
        <v>59</v>
      </c>
      <c r="O25" s="27">
        <v>5</v>
      </c>
      <c r="P25" s="28">
        <v>10</v>
      </c>
      <c r="Q25" s="29">
        <v>10</v>
      </c>
      <c r="R25" s="30">
        <v>10</v>
      </c>
      <c r="S25" s="31">
        <v>10</v>
      </c>
      <c r="T25" s="32">
        <v>10</v>
      </c>
      <c r="U25" s="30">
        <v>10</v>
      </c>
      <c r="V25" s="31">
        <v>10</v>
      </c>
      <c r="W25" s="32">
        <v>10</v>
      </c>
      <c r="X25" s="33">
        <v>10</v>
      </c>
      <c r="Y25" s="34">
        <v>10</v>
      </c>
      <c r="Z25" s="35">
        <v>5</v>
      </c>
      <c r="AA25" s="36">
        <f>SUM(O25:Z25)</f>
        <v>110</v>
      </c>
      <c r="AB25" s="37">
        <v>0.15</v>
      </c>
      <c r="AC25" s="130">
        <f>AB25-AB26</f>
        <v>-1.772727272727273E-2</v>
      </c>
      <c r="AD25" s="52">
        <v>90000</v>
      </c>
      <c r="AE25" s="38"/>
      <c r="AF25" s="99"/>
      <c r="AG25" s="38">
        <f t="shared" si="0"/>
        <v>0</v>
      </c>
      <c r="AH25" s="50"/>
      <c r="AI25" s="172"/>
      <c r="AJ25" s="174"/>
    </row>
    <row r="26" spans="1:36" ht="47.25" customHeight="1" thickBot="1">
      <c r="A26" s="155"/>
      <c r="B26" s="158"/>
      <c r="C26" s="159"/>
      <c r="D26" s="161"/>
      <c r="E26" s="164"/>
      <c r="F26" s="162"/>
      <c r="G26" s="129"/>
      <c r="H26" s="129"/>
      <c r="I26" s="236"/>
      <c r="J26" s="27" t="s">
        <v>80</v>
      </c>
      <c r="K26" s="27">
        <f t="shared" si="4"/>
        <v>7549</v>
      </c>
      <c r="L26" s="27">
        <v>4217</v>
      </c>
      <c r="M26" s="27">
        <v>3332</v>
      </c>
      <c r="N26" s="42" t="s">
        <v>60</v>
      </c>
      <c r="O26" s="43">
        <v>11</v>
      </c>
      <c r="P26" s="44">
        <v>12</v>
      </c>
      <c r="Q26" s="45">
        <v>25</v>
      </c>
      <c r="R26" s="43">
        <v>10</v>
      </c>
      <c r="S26" s="44">
        <v>15</v>
      </c>
      <c r="T26" s="45">
        <v>8</v>
      </c>
      <c r="U26" s="43">
        <v>9</v>
      </c>
      <c r="V26" s="44">
        <v>5</v>
      </c>
      <c r="W26" s="45">
        <v>4</v>
      </c>
      <c r="X26" s="43">
        <v>8</v>
      </c>
      <c r="Y26" s="44">
        <v>4</v>
      </c>
      <c r="Z26" s="45">
        <v>12</v>
      </c>
      <c r="AA26" s="46">
        <f t="shared" si="6"/>
        <v>123</v>
      </c>
      <c r="AB26" s="47">
        <f>AA26*AB25/AA25</f>
        <v>0.16772727272727272</v>
      </c>
      <c r="AC26" s="131"/>
      <c r="AD26" s="53"/>
      <c r="AE26" s="48"/>
      <c r="AF26" s="49">
        <v>0</v>
      </c>
      <c r="AG26" s="38">
        <f t="shared" si="0"/>
        <v>0</v>
      </c>
      <c r="AH26" s="50">
        <f t="shared" si="3"/>
        <v>0</v>
      </c>
      <c r="AI26" s="165" t="s">
        <v>15</v>
      </c>
      <c r="AJ26" s="168">
        <v>3</v>
      </c>
    </row>
    <row r="27" spans="1:36" ht="48" customHeight="1" thickBot="1">
      <c r="A27" s="154">
        <v>129</v>
      </c>
      <c r="B27" s="156" t="s">
        <v>102</v>
      </c>
      <c r="C27" s="157"/>
      <c r="D27" s="160" t="s">
        <v>81</v>
      </c>
      <c r="E27" s="145" t="s">
        <v>82</v>
      </c>
      <c r="F27" s="147"/>
      <c r="G27" s="128">
        <v>0</v>
      </c>
      <c r="H27" s="128">
        <f t="shared" ref="H27" si="11">+F27+G27</f>
        <v>0</v>
      </c>
      <c r="I27" s="236"/>
      <c r="J27" s="27" t="s">
        <v>83</v>
      </c>
      <c r="K27" s="27">
        <f t="shared" si="4"/>
        <v>6437</v>
      </c>
      <c r="L27" s="27">
        <v>3501</v>
      </c>
      <c r="M27" s="27">
        <v>2936</v>
      </c>
      <c r="N27" s="26" t="s">
        <v>59</v>
      </c>
      <c r="O27" s="27">
        <v>4</v>
      </c>
      <c r="P27" s="28">
        <v>7</v>
      </c>
      <c r="Q27" s="29">
        <v>7</v>
      </c>
      <c r="R27" s="30">
        <v>7</v>
      </c>
      <c r="S27" s="31">
        <v>7</v>
      </c>
      <c r="T27" s="32">
        <v>7</v>
      </c>
      <c r="U27" s="30">
        <v>7</v>
      </c>
      <c r="V27" s="31">
        <v>7</v>
      </c>
      <c r="W27" s="32">
        <v>7</v>
      </c>
      <c r="X27" s="33">
        <v>7</v>
      </c>
      <c r="Y27" s="34">
        <v>7</v>
      </c>
      <c r="Z27" s="35">
        <v>4</v>
      </c>
      <c r="AA27" s="36">
        <f>SUM(O27:Z27)</f>
        <v>78</v>
      </c>
      <c r="AB27" s="37">
        <v>0.15</v>
      </c>
      <c r="AC27" s="152">
        <f>AB27-AB28</f>
        <v>-0.60961538461538456</v>
      </c>
      <c r="AD27" s="71"/>
      <c r="AE27" s="94"/>
      <c r="AF27" s="99"/>
      <c r="AG27" s="38"/>
      <c r="AH27" s="56"/>
      <c r="AI27" s="166"/>
      <c r="AJ27" s="169"/>
    </row>
    <row r="28" spans="1:36" ht="48" customHeight="1" thickBot="1">
      <c r="A28" s="155"/>
      <c r="B28" s="158"/>
      <c r="C28" s="159"/>
      <c r="D28" s="161"/>
      <c r="E28" s="164"/>
      <c r="F28" s="162"/>
      <c r="G28" s="129"/>
      <c r="H28" s="129"/>
      <c r="I28" s="236"/>
      <c r="J28" s="27" t="s">
        <v>84</v>
      </c>
      <c r="K28" s="27">
        <f t="shared" si="4"/>
        <v>5200</v>
      </c>
      <c r="L28" s="27">
        <v>2753</v>
      </c>
      <c r="M28" s="27">
        <v>2447</v>
      </c>
      <c r="N28" s="42" t="s">
        <v>60</v>
      </c>
      <c r="O28" s="43">
        <v>8</v>
      </c>
      <c r="P28" s="44">
        <v>17</v>
      </c>
      <c r="Q28" s="45">
        <v>18</v>
      </c>
      <c r="R28" s="43">
        <v>45</v>
      </c>
      <c r="S28" s="44">
        <v>55</v>
      </c>
      <c r="T28" s="45">
        <v>52</v>
      </c>
      <c r="U28" s="43">
        <v>10</v>
      </c>
      <c r="V28" s="44">
        <v>12</v>
      </c>
      <c r="W28" s="45">
        <v>10</v>
      </c>
      <c r="X28" s="43">
        <v>60</v>
      </c>
      <c r="Y28" s="44">
        <v>38</v>
      </c>
      <c r="Z28" s="45">
        <v>70</v>
      </c>
      <c r="AA28" s="46">
        <f>SUM(O28:Z28)</f>
        <v>395</v>
      </c>
      <c r="AB28" s="47">
        <f>AA28*AB27/AA27</f>
        <v>0.75961538461538458</v>
      </c>
      <c r="AC28" s="153"/>
      <c r="AD28" s="96"/>
      <c r="AE28" s="97"/>
      <c r="AF28" s="99"/>
      <c r="AG28" s="38"/>
      <c r="AH28" s="56"/>
      <c r="AI28" s="167"/>
      <c r="AJ28" s="170"/>
    </row>
    <row r="29" spans="1:36" ht="57.75" customHeight="1" thickBot="1">
      <c r="A29" s="154">
        <v>130</v>
      </c>
      <c r="B29" s="156" t="s">
        <v>103</v>
      </c>
      <c r="C29" s="157"/>
      <c r="D29" s="160" t="s">
        <v>85</v>
      </c>
      <c r="E29" s="145" t="s">
        <v>86</v>
      </c>
      <c r="F29" s="147"/>
      <c r="G29" s="128">
        <v>0</v>
      </c>
      <c r="H29" s="128">
        <f t="shared" ref="H29" si="12">+F29+G29</f>
        <v>0</v>
      </c>
      <c r="I29" s="236"/>
      <c r="J29" s="27" t="s">
        <v>87</v>
      </c>
      <c r="K29" s="27">
        <f t="shared" si="4"/>
        <v>3959</v>
      </c>
      <c r="L29" s="27">
        <v>2110</v>
      </c>
      <c r="M29" s="27">
        <v>1849</v>
      </c>
      <c r="N29" s="26" t="s">
        <v>59</v>
      </c>
      <c r="O29" s="27">
        <v>10</v>
      </c>
      <c r="P29" s="28">
        <v>10</v>
      </c>
      <c r="Q29" s="29">
        <v>10</v>
      </c>
      <c r="R29" s="30">
        <v>15</v>
      </c>
      <c r="S29" s="31">
        <v>15</v>
      </c>
      <c r="T29" s="32">
        <v>15</v>
      </c>
      <c r="U29" s="30">
        <v>15</v>
      </c>
      <c r="V29" s="31">
        <v>15</v>
      </c>
      <c r="W29" s="32">
        <v>15</v>
      </c>
      <c r="X29" s="33">
        <v>10</v>
      </c>
      <c r="Y29" s="34">
        <v>10</v>
      </c>
      <c r="Z29" s="35">
        <v>10</v>
      </c>
      <c r="AA29" s="36">
        <f>SUM(O29:Z29)</f>
        <v>150</v>
      </c>
      <c r="AB29" s="37">
        <v>0.15</v>
      </c>
      <c r="AC29" s="152">
        <v>0.1</v>
      </c>
      <c r="AD29" s="71"/>
      <c r="AE29" s="94"/>
      <c r="AF29" s="99"/>
      <c r="AG29" s="38"/>
      <c r="AH29" s="50"/>
      <c r="AI29" s="58"/>
      <c r="AJ29" s="59"/>
    </row>
    <row r="30" spans="1:36" ht="57.75" customHeight="1" thickBot="1">
      <c r="A30" s="155"/>
      <c r="B30" s="158"/>
      <c r="C30" s="159"/>
      <c r="D30" s="161"/>
      <c r="E30" s="163"/>
      <c r="F30" s="162"/>
      <c r="G30" s="129"/>
      <c r="H30" s="129"/>
      <c r="I30" s="236"/>
      <c r="J30" s="27" t="s">
        <v>88</v>
      </c>
      <c r="K30" s="27">
        <f t="shared" si="4"/>
        <v>2989</v>
      </c>
      <c r="L30" s="27">
        <v>1487</v>
      </c>
      <c r="M30" s="27">
        <v>1502</v>
      </c>
      <c r="N30" s="42" t="s">
        <v>60</v>
      </c>
      <c r="O30" s="43">
        <v>19</v>
      </c>
      <c r="P30" s="44">
        <v>24</v>
      </c>
      <c r="Q30" s="45">
        <v>31</v>
      </c>
      <c r="R30" s="43">
        <v>25</v>
      </c>
      <c r="S30" s="44">
        <v>30</v>
      </c>
      <c r="T30" s="45">
        <v>27</v>
      </c>
      <c r="U30" s="43">
        <v>17</v>
      </c>
      <c r="V30" s="44">
        <v>19</v>
      </c>
      <c r="W30" s="45">
        <v>16</v>
      </c>
      <c r="X30" s="45">
        <v>60</v>
      </c>
      <c r="Y30" s="45">
        <v>38</v>
      </c>
      <c r="Z30" s="45">
        <v>70</v>
      </c>
      <c r="AA30" s="46">
        <f t="shared" ref="AA30" si="13">SUM(O30:Z30)</f>
        <v>376</v>
      </c>
      <c r="AB30" s="47">
        <f>AA30*AB29/AA29</f>
        <v>0.376</v>
      </c>
      <c r="AC30" s="153"/>
      <c r="AD30" s="98"/>
      <c r="AE30" s="95"/>
      <c r="AF30" s="99"/>
      <c r="AG30" s="38"/>
      <c r="AH30" s="50">
        <f t="shared" ref="AH30" si="14">AE30-AG30</f>
        <v>0</v>
      </c>
      <c r="AI30" s="58"/>
      <c r="AJ30" s="59"/>
    </row>
    <row r="31" spans="1:36" ht="47.25" customHeight="1" thickBot="1">
      <c r="A31" s="154">
        <v>131</v>
      </c>
      <c r="B31" s="156" t="s">
        <v>104</v>
      </c>
      <c r="C31" s="157"/>
      <c r="D31" s="160" t="s">
        <v>81</v>
      </c>
      <c r="E31" s="163"/>
      <c r="F31" s="147"/>
      <c r="G31" s="128">
        <v>0</v>
      </c>
      <c r="H31" s="128">
        <f t="shared" ref="H31" si="15">+F31+G31</f>
        <v>0</v>
      </c>
      <c r="I31" s="236"/>
      <c r="J31" s="27" t="s">
        <v>89</v>
      </c>
      <c r="K31" s="27">
        <f t="shared" si="4"/>
        <v>2039</v>
      </c>
      <c r="L31" s="27">
        <v>1040</v>
      </c>
      <c r="M31" s="27">
        <v>999</v>
      </c>
      <c r="N31" s="26" t="s">
        <v>59</v>
      </c>
      <c r="O31" s="27">
        <v>10</v>
      </c>
      <c r="P31" s="28">
        <v>10</v>
      </c>
      <c r="Q31" s="29">
        <v>10</v>
      </c>
      <c r="R31" s="30">
        <v>15</v>
      </c>
      <c r="S31" s="31">
        <v>15</v>
      </c>
      <c r="T31" s="32">
        <v>15</v>
      </c>
      <c r="U31" s="30">
        <v>15</v>
      </c>
      <c r="V31" s="31">
        <v>15</v>
      </c>
      <c r="W31" s="32">
        <v>15</v>
      </c>
      <c r="X31" s="33">
        <v>10</v>
      </c>
      <c r="Y31" s="34">
        <v>10</v>
      </c>
      <c r="Z31" s="35">
        <v>10</v>
      </c>
      <c r="AA31" s="36">
        <f>SUM(O31:Z31)</f>
        <v>150</v>
      </c>
      <c r="AB31" s="37">
        <v>0.05</v>
      </c>
      <c r="AC31" s="130">
        <v>0.1</v>
      </c>
      <c r="AD31" s="52"/>
      <c r="AE31" s="38"/>
      <c r="AF31" s="99"/>
      <c r="AG31" s="38"/>
      <c r="AH31" s="50"/>
      <c r="AI31" s="58"/>
      <c r="AJ31" s="59"/>
    </row>
    <row r="32" spans="1:36" ht="47.25" customHeight="1" thickBot="1">
      <c r="A32" s="155"/>
      <c r="B32" s="158"/>
      <c r="C32" s="159"/>
      <c r="D32" s="161"/>
      <c r="E32" s="164"/>
      <c r="F32" s="162"/>
      <c r="G32" s="129"/>
      <c r="H32" s="129"/>
      <c r="I32" s="236"/>
      <c r="J32" s="27" t="s">
        <v>90</v>
      </c>
      <c r="K32" s="27">
        <f t="shared" si="4"/>
        <v>1237</v>
      </c>
      <c r="L32" s="27">
        <v>631</v>
      </c>
      <c r="M32" s="27">
        <v>606</v>
      </c>
      <c r="N32" s="42" t="s">
        <v>60</v>
      </c>
      <c r="O32" s="43">
        <v>8</v>
      </c>
      <c r="P32" s="44">
        <v>0</v>
      </c>
      <c r="Q32" s="45">
        <v>0</v>
      </c>
      <c r="R32" s="43">
        <v>10</v>
      </c>
      <c r="S32" s="44">
        <v>10</v>
      </c>
      <c r="T32" s="45">
        <v>10</v>
      </c>
      <c r="U32" s="43">
        <v>10</v>
      </c>
      <c r="V32" s="44">
        <v>10</v>
      </c>
      <c r="W32" s="45">
        <v>10</v>
      </c>
      <c r="X32" s="43">
        <v>10</v>
      </c>
      <c r="Y32" s="44">
        <v>10</v>
      </c>
      <c r="Z32" s="45">
        <v>10</v>
      </c>
      <c r="AA32" s="46">
        <f t="shared" ref="AA32" si="16">SUM(O32:Z32)</f>
        <v>98</v>
      </c>
      <c r="AB32" s="47">
        <f>SUM(AA32*AB31/AA31)</f>
        <v>3.266666666666667E-2</v>
      </c>
      <c r="AC32" s="131"/>
      <c r="AE32" s="48"/>
      <c r="AF32" s="99"/>
      <c r="AG32" s="38"/>
      <c r="AH32" s="50">
        <f t="shared" ref="AH32" si="17">AE32-AG32</f>
        <v>0</v>
      </c>
      <c r="AI32" s="165" t="s">
        <v>15</v>
      </c>
      <c r="AJ32" s="168">
        <v>3</v>
      </c>
    </row>
    <row r="33" spans="1:36" ht="48" customHeight="1" thickBot="1">
      <c r="A33" s="154">
        <v>132</v>
      </c>
      <c r="B33" s="156" t="s">
        <v>106</v>
      </c>
      <c r="C33" s="157"/>
      <c r="D33" s="160" t="s">
        <v>81</v>
      </c>
      <c r="E33" s="145" t="s">
        <v>91</v>
      </c>
      <c r="F33" s="147"/>
      <c r="G33" s="128">
        <v>0</v>
      </c>
      <c r="H33" s="128">
        <f t="shared" ref="H33" si="18">+F33+G33</f>
        <v>0</v>
      </c>
      <c r="I33" s="236"/>
      <c r="J33" s="27" t="s">
        <v>92</v>
      </c>
      <c r="K33" s="27">
        <f t="shared" si="4"/>
        <v>238</v>
      </c>
      <c r="L33" s="27">
        <v>118</v>
      </c>
      <c r="M33" s="27">
        <v>120</v>
      </c>
      <c r="N33" s="26" t="s">
        <v>59</v>
      </c>
      <c r="O33" s="27">
        <v>5</v>
      </c>
      <c r="P33" s="28">
        <v>1</v>
      </c>
      <c r="Q33" s="29">
        <v>1</v>
      </c>
      <c r="R33" s="30">
        <v>2</v>
      </c>
      <c r="S33" s="31">
        <v>2</v>
      </c>
      <c r="T33" s="32">
        <v>2</v>
      </c>
      <c r="U33" s="30">
        <v>2</v>
      </c>
      <c r="V33" s="31">
        <v>2</v>
      </c>
      <c r="W33" s="32">
        <v>2</v>
      </c>
      <c r="X33" s="33">
        <v>2</v>
      </c>
      <c r="Y33" s="34">
        <v>2</v>
      </c>
      <c r="Z33" s="35">
        <v>2</v>
      </c>
      <c r="AA33" s="36">
        <f>SUM(O33:Z33)</f>
        <v>25</v>
      </c>
      <c r="AB33" s="37">
        <v>0.05</v>
      </c>
      <c r="AC33" s="130">
        <f>AB33-AB34</f>
        <v>1.6E-2</v>
      </c>
      <c r="AD33" s="52"/>
      <c r="AE33" s="38"/>
      <c r="AF33" s="99"/>
      <c r="AG33" s="38"/>
      <c r="AH33" s="56"/>
      <c r="AI33" s="166"/>
      <c r="AJ33" s="169"/>
    </row>
    <row r="34" spans="1:36" ht="48" customHeight="1" thickBot="1">
      <c r="A34" s="155"/>
      <c r="B34" s="158"/>
      <c r="C34" s="159"/>
      <c r="D34" s="161"/>
      <c r="E34" s="164"/>
      <c r="F34" s="162"/>
      <c r="G34" s="129"/>
      <c r="H34" s="129"/>
      <c r="I34" s="236"/>
      <c r="J34" s="27"/>
      <c r="K34" s="60"/>
      <c r="L34" s="60"/>
      <c r="M34" s="60"/>
      <c r="N34" s="42" t="s">
        <v>60</v>
      </c>
      <c r="O34" s="43">
        <v>5</v>
      </c>
      <c r="P34" s="44">
        <v>2</v>
      </c>
      <c r="Q34" s="45">
        <v>1</v>
      </c>
      <c r="R34" s="43">
        <v>1</v>
      </c>
      <c r="S34" s="44">
        <v>1</v>
      </c>
      <c r="T34" s="45">
        <v>1</v>
      </c>
      <c r="U34" s="43">
        <v>1</v>
      </c>
      <c r="V34" s="44">
        <v>1</v>
      </c>
      <c r="W34" s="45">
        <v>1</v>
      </c>
      <c r="X34" s="43">
        <v>1</v>
      </c>
      <c r="Y34" s="44">
        <v>1</v>
      </c>
      <c r="Z34" s="45">
        <v>1</v>
      </c>
      <c r="AA34" s="46">
        <f t="shared" ref="AA34" si="19">SUM(O34:Z34)</f>
        <v>17</v>
      </c>
      <c r="AB34" s="47">
        <f>AA34*AB33/AA33</f>
        <v>3.4000000000000002E-2</v>
      </c>
      <c r="AC34" s="131"/>
      <c r="AE34" s="57"/>
      <c r="AF34" s="99"/>
      <c r="AG34" s="38"/>
      <c r="AH34" s="56"/>
      <c r="AI34" s="167"/>
      <c r="AJ34" s="170"/>
    </row>
    <row r="35" spans="1:36" ht="32.25" customHeight="1">
      <c r="A35" s="137"/>
      <c r="B35" s="139"/>
      <c r="C35" s="140"/>
      <c r="D35" s="143"/>
      <c r="E35" s="145"/>
      <c r="F35" s="147"/>
      <c r="G35" s="128"/>
      <c r="H35" s="128"/>
      <c r="I35" s="236"/>
      <c r="J35" s="133" t="s">
        <v>39</v>
      </c>
      <c r="K35" s="135">
        <f>SUM(K15:K34)</f>
        <v>107129</v>
      </c>
      <c r="L35" s="135">
        <f>SUM(L19:L34)</f>
        <v>47989</v>
      </c>
      <c r="M35" s="135">
        <f>SUM(M19:M34)</f>
        <v>42357</v>
      </c>
      <c r="N35" s="61"/>
      <c r="O35" s="62"/>
      <c r="P35" s="63"/>
      <c r="Q35" s="64"/>
      <c r="R35" s="65"/>
      <c r="S35" s="66"/>
      <c r="T35" s="67"/>
      <c r="U35" s="65"/>
      <c r="V35" s="66"/>
      <c r="W35" s="67"/>
      <c r="X35" s="65"/>
      <c r="Y35" s="66"/>
      <c r="Z35" s="67"/>
      <c r="AA35" s="68">
        <f t="shared" si="6"/>
        <v>0</v>
      </c>
      <c r="AB35" s="69"/>
      <c r="AC35" s="70"/>
      <c r="AD35" s="52"/>
      <c r="AE35" s="71"/>
      <c r="AF35" s="55"/>
      <c r="AG35" s="71"/>
      <c r="AH35" s="56"/>
      <c r="AI35" s="150"/>
      <c r="AJ35" s="149"/>
    </row>
    <row r="36" spans="1:36" ht="32.25" customHeight="1" thickBot="1">
      <c r="A36" s="138"/>
      <c r="B36" s="141"/>
      <c r="C36" s="142"/>
      <c r="D36" s="144"/>
      <c r="E36" s="146"/>
      <c r="F36" s="148"/>
      <c r="G36" s="132"/>
      <c r="H36" s="132"/>
      <c r="I36" s="237"/>
      <c r="J36" s="134"/>
      <c r="K36" s="136"/>
      <c r="L36" s="136"/>
      <c r="M36" s="136"/>
      <c r="N36" s="72"/>
      <c r="O36" s="73"/>
      <c r="P36" s="74"/>
      <c r="Q36" s="75"/>
      <c r="R36" s="76"/>
      <c r="S36" s="77"/>
      <c r="T36" s="78"/>
      <c r="U36" s="76"/>
      <c r="V36" s="77"/>
      <c r="W36" s="78"/>
      <c r="X36" s="76"/>
      <c r="Y36" s="77"/>
      <c r="Z36" s="78"/>
      <c r="AA36" s="79">
        <f t="shared" si="6"/>
        <v>0</v>
      </c>
      <c r="AB36" s="80"/>
      <c r="AC36" s="81"/>
      <c r="AD36" s="53"/>
      <c r="AE36" s="57"/>
      <c r="AF36" s="82"/>
      <c r="AG36" s="57"/>
      <c r="AH36" s="56"/>
      <c r="AI36" s="151"/>
      <c r="AJ36" s="149"/>
    </row>
    <row r="37" spans="1:36" ht="45.75" thickBot="1">
      <c r="B37" s="103"/>
      <c r="G37" s="90"/>
      <c r="H37" s="90"/>
      <c r="I37" s="125"/>
      <c r="J37" s="125"/>
      <c r="K37" s="125"/>
      <c r="L37" s="125"/>
      <c r="M37" s="125"/>
      <c r="O37" s="90"/>
      <c r="AA37" s="104" t="s">
        <v>112</v>
      </c>
      <c r="AB37" s="105">
        <f>SUM(AB15+AB17+AB19+AB21+AB23+AB25+AB27+AB29+AB31+AB33)</f>
        <v>1.0000000000000002</v>
      </c>
      <c r="AC37" s="106">
        <f>SUM(AB16+AB18+AB20+AB22+AB24+AB26+AB28+AB30+AB32+AB34-AB37)</f>
        <v>1.7357668997668994</v>
      </c>
      <c r="AD37" s="107" t="s">
        <v>113</v>
      </c>
      <c r="AE37" s="108">
        <f>SUM(AE16+AE18+AE20+AE22+AE24+AE26)</f>
        <v>2033334.8900000001</v>
      </c>
      <c r="AF37" s="108">
        <f>SUM(AF16+AF18+AF20+AF22+AF24+AF26)</f>
        <v>668647.59</v>
      </c>
      <c r="AG37" s="108">
        <f>SUM(AG16+AG18+AG20+AG22+AG24+AG26)</f>
        <v>1364687.3</v>
      </c>
    </row>
    <row r="38" spans="1:36" ht="34.5" thickBot="1">
      <c r="B38" s="112" t="s">
        <v>109</v>
      </c>
      <c r="G38" s="90"/>
      <c r="H38" s="90"/>
      <c r="I38" s="117"/>
      <c r="J38" s="122" t="s">
        <v>93</v>
      </c>
      <c r="K38" s="122"/>
      <c r="L38" s="122"/>
      <c r="M38" s="122"/>
      <c r="O38" s="90"/>
      <c r="AB38" s="85"/>
    </row>
    <row r="39" spans="1:36" ht="34.5" thickBot="1">
      <c r="B39" s="112"/>
      <c r="G39" s="90"/>
      <c r="H39" s="90"/>
      <c r="I39" s="117"/>
      <c r="J39" s="117"/>
      <c r="K39" s="117"/>
      <c r="L39" s="117"/>
      <c r="M39" s="117"/>
      <c r="O39" s="90"/>
      <c r="AC39" s="109"/>
      <c r="AD39" s="110"/>
      <c r="AE39" s="111" t="s">
        <v>114</v>
      </c>
      <c r="AF39" s="111" t="s">
        <v>115</v>
      </c>
      <c r="AG39" s="111" t="s">
        <v>116</v>
      </c>
    </row>
    <row r="40" spans="1:36" ht="34.5" thickBot="1">
      <c r="B40" s="113"/>
      <c r="F40" s="91"/>
      <c r="I40" s="126"/>
      <c r="J40" s="126"/>
      <c r="K40" s="126"/>
      <c r="L40" s="126"/>
      <c r="M40" s="126"/>
      <c r="AC40" s="118" t="s">
        <v>107</v>
      </c>
      <c r="AD40" s="119"/>
      <c r="AE40" s="101">
        <f>AB37</f>
        <v>1.0000000000000002</v>
      </c>
      <c r="AF40" s="101">
        <f>AC37</f>
        <v>1.7357668997668994</v>
      </c>
      <c r="AG40" s="102">
        <f>SUM(AF40/AE40)</f>
        <v>1.7357668997668989</v>
      </c>
    </row>
    <row r="41" spans="1:36" ht="63.75" thickBot="1">
      <c r="B41" s="114" t="s">
        <v>110</v>
      </c>
      <c r="C41" s="83"/>
      <c r="D41" s="83"/>
      <c r="E41" s="83"/>
      <c r="F41" s="92"/>
      <c r="I41" s="127" t="s">
        <v>111</v>
      </c>
      <c r="J41" s="127"/>
      <c r="K41" s="127"/>
      <c r="L41" s="127"/>
      <c r="M41" s="127"/>
      <c r="N41" s="83"/>
      <c r="O41" s="83"/>
      <c r="P41" s="83"/>
      <c r="AC41" s="120" t="s">
        <v>29</v>
      </c>
      <c r="AD41" s="121"/>
      <c r="AE41" s="88">
        <f>AE37</f>
        <v>2033334.8900000001</v>
      </c>
      <c r="AF41" s="88">
        <f>AF37</f>
        <v>668647.59</v>
      </c>
      <c r="AG41" s="89">
        <f>AG37</f>
        <v>1364687.3</v>
      </c>
    </row>
    <row r="42" spans="1:36" ht="27">
      <c r="B42" s="115" t="s">
        <v>108</v>
      </c>
      <c r="C42" s="83"/>
      <c r="D42" s="83"/>
      <c r="E42" s="83"/>
      <c r="F42" s="92"/>
      <c r="I42" s="123" t="s">
        <v>94</v>
      </c>
      <c r="J42" s="123"/>
      <c r="K42" s="123"/>
      <c r="L42" s="123"/>
      <c r="M42" s="123"/>
      <c r="N42" s="83"/>
      <c r="O42" s="83"/>
      <c r="P42" s="83"/>
      <c r="AB42" s="1"/>
    </row>
    <row r="43" spans="1:36" ht="31.5">
      <c r="B43" s="116"/>
      <c r="C43" s="83"/>
      <c r="D43" s="83"/>
      <c r="E43" s="83"/>
      <c r="F43" s="87" t="s">
        <v>95</v>
      </c>
      <c r="G43" s="83"/>
      <c r="P43" s="83"/>
      <c r="AB43" s="1"/>
    </row>
    <row r="44" spans="1:36" ht="31.5">
      <c r="B44" s="112"/>
      <c r="G44" s="90"/>
      <c r="AB44" s="85"/>
    </row>
    <row r="45" spans="1:36" ht="22.5">
      <c r="C45" s="90"/>
      <c r="D45" s="90"/>
      <c r="P45" s="90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90"/>
      <c r="AB45" s="93"/>
      <c r="AC45" s="90"/>
      <c r="AD45" s="90"/>
      <c r="AE45" s="90"/>
    </row>
    <row r="46" spans="1:36" ht="22.5"/>
    <row r="47" spans="1:36" ht="22.5">
      <c r="R47" s="124"/>
      <c r="S47" s="124"/>
      <c r="T47" s="124"/>
      <c r="U47" s="124"/>
      <c r="V47" s="124"/>
      <c r="W47" s="124"/>
      <c r="X47" s="124"/>
      <c r="Y47" s="124"/>
      <c r="Z47" s="90"/>
      <c r="AA47" s="90"/>
      <c r="AB47" s="93"/>
      <c r="AC47" s="90"/>
      <c r="AD47" s="90"/>
      <c r="AE47" s="90"/>
    </row>
    <row r="48" spans="1:36" ht="22.5">
      <c r="R48" s="124"/>
      <c r="S48" s="124"/>
      <c r="T48" s="124"/>
      <c r="U48" s="124"/>
      <c r="V48" s="124"/>
      <c r="W48" s="124"/>
      <c r="X48" s="124"/>
      <c r="Y48" s="124"/>
      <c r="AB48" s="85"/>
    </row>
    <row r="49" spans="18:25" ht="22.5">
      <c r="R49" s="124"/>
      <c r="S49" s="124"/>
      <c r="T49" s="124"/>
      <c r="U49" s="124"/>
      <c r="V49" s="124"/>
      <c r="W49" s="124"/>
      <c r="X49" s="124"/>
      <c r="Y49" s="124"/>
    </row>
    <row r="50" spans="18:25" ht="22.5"/>
    <row r="51" spans="18:25" ht="22.5"/>
    <row r="52" spans="18:25" ht="22.5"/>
    <row r="53" spans="18:25" ht="22.5"/>
    <row r="54" spans="18:25" ht="22.5"/>
    <row r="55" spans="18:25" ht="22.5"/>
    <row r="56" spans="18:25" ht="22.5"/>
    <row r="57" spans="18:25" ht="22.5"/>
    <row r="58" spans="18:25" ht="22.5"/>
    <row r="59" spans="18:25" ht="22.5"/>
    <row r="60" spans="18:25" ht="22.5"/>
    <row r="61" spans="18:25" ht="22.5"/>
    <row r="62" spans="18:25" ht="22.5"/>
    <row r="63" spans="18:25" ht="22.5"/>
    <row r="64" spans="18:25" ht="22.5"/>
    <row r="65" ht="22.5"/>
    <row r="66" ht="22.5"/>
    <row r="67" ht="22.5"/>
    <row r="68" ht="22.5"/>
    <row r="69" ht="22.5"/>
    <row r="70" ht="22.5"/>
    <row r="71" ht="22.5"/>
  </sheetData>
  <mergeCells count="164">
    <mergeCell ref="A1:AG1"/>
    <mergeCell ref="A2:AG2"/>
    <mergeCell ref="A3:AG3"/>
    <mergeCell ref="A4:AG4"/>
    <mergeCell ref="AH4:AI4"/>
    <mergeCell ref="AH5:AI5"/>
    <mergeCell ref="A10:B10"/>
    <mergeCell ref="C10:E10"/>
    <mergeCell ref="F10:H10"/>
    <mergeCell ref="I10:AD10"/>
    <mergeCell ref="AE10:AF10"/>
    <mergeCell ref="A11:B11"/>
    <mergeCell ref="C11:AD11"/>
    <mergeCell ref="A7:AG7"/>
    <mergeCell ref="AH7:AI7"/>
    <mergeCell ref="A9:B9"/>
    <mergeCell ref="C9:E9"/>
    <mergeCell ref="F9:H9"/>
    <mergeCell ref="I9:AD9"/>
    <mergeCell ref="AE9:AF9"/>
    <mergeCell ref="AF12:AF14"/>
    <mergeCell ref="AG12:AG14"/>
    <mergeCell ref="AH12:AH14"/>
    <mergeCell ref="AI12:AI14"/>
    <mergeCell ref="AJ12:AJ14"/>
    <mergeCell ref="E13:E14"/>
    <mergeCell ref="F13:F14"/>
    <mergeCell ref="G13:G14"/>
    <mergeCell ref="H13:H14"/>
    <mergeCell ref="J13:J14"/>
    <mergeCell ref="N12:N14"/>
    <mergeCell ref="O12:Z12"/>
    <mergeCell ref="AA12:AA14"/>
    <mergeCell ref="AB12:AB14"/>
    <mergeCell ref="AC12:AC14"/>
    <mergeCell ref="AD12:AE12"/>
    <mergeCell ref="O13:Q13"/>
    <mergeCell ref="R13:T13"/>
    <mergeCell ref="U13:W13"/>
    <mergeCell ref="X13:Z13"/>
    <mergeCell ref="E12:H12"/>
    <mergeCell ref="I12:I36"/>
    <mergeCell ref="J12:M12"/>
    <mergeCell ref="K13:K14"/>
    <mergeCell ref="AD13:AE13"/>
    <mergeCell ref="AD14:AE14"/>
    <mergeCell ref="A15:A16"/>
    <mergeCell ref="B15:C16"/>
    <mergeCell ref="D15:D16"/>
    <mergeCell ref="E15:E16"/>
    <mergeCell ref="F15:F16"/>
    <mergeCell ref="G15:G16"/>
    <mergeCell ref="H15:H16"/>
    <mergeCell ref="J15:J16"/>
    <mergeCell ref="A12:A14"/>
    <mergeCell ref="B12:C14"/>
    <mergeCell ref="D12:D14"/>
    <mergeCell ref="L13:L14"/>
    <mergeCell ref="M13:M14"/>
    <mergeCell ref="K15:K16"/>
    <mergeCell ref="L15:L16"/>
    <mergeCell ref="M15:M16"/>
    <mergeCell ref="AC15:AC16"/>
    <mergeCell ref="A17:A18"/>
    <mergeCell ref="B17:C18"/>
    <mergeCell ref="D17:D18"/>
    <mergeCell ref="E17:E18"/>
    <mergeCell ref="F17:F18"/>
    <mergeCell ref="G17:G18"/>
    <mergeCell ref="H17:H18"/>
    <mergeCell ref="AC17:AC18"/>
    <mergeCell ref="A19:A20"/>
    <mergeCell ref="B19:C20"/>
    <mergeCell ref="D19:D20"/>
    <mergeCell ref="E19:E20"/>
    <mergeCell ref="F19:F20"/>
    <mergeCell ref="G19:G20"/>
    <mergeCell ref="H19:H20"/>
    <mergeCell ref="AC19:AC20"/>
    <mergeCell ref="H21:H22"/>
    <mergeCell ref="AC21:AC22"/>
    <mergeCell ref="AI21:AI25"/>
    <mergeCell ref="AJ21:AJ25"/>
    <mergeCell ref="A23:A24"/>
    <mergeCell ref="B23:C24"/>
    <mergeCell ref="D23:D24"/>
    <mergeCell ref="E23:E24"/>
    <mergeCell ref="F23:F24"/>
    <mergeCell ref="G23:G24"/>
    <mergeCell ref="A21:A22"/>
    <mergeCell ref="B21:C22"/>
    <mergeCell ref="D21:D22"/>
    <mergeCell ref="E21:E22"/>
    <mergeCell ref="F21:F22"/>
    <mergeCell ref="G21:G22"/>
    <mergeCell ref="H23:H24"/>
    <mergeCell ref="AC23:AC24"/>
    <mergeCell ref="A25:A26"/>
    <mergeCell ref="B25:C26"/>
    <mergeCell ref="D25:D26"/>
    <mergeCell ref="E25:E26"/>
    <mergeCell ref="F25:F26"/>
    <mergeCell ref="G25:G26"/>
    <mergeCell ref="H25:H26"/>
    <mergeCell ref="AC25:AC26"/>
    <mergeCell ref="AI26:AI28"/>
    <mergeCell ref="AJ26:AJ28"/>
    <mergeCell ref="A27:A28"/>
    <mergeCell ref="B27:C28"/>
    <mergeCell ref="D27:D28"/>
    <mergeCell ref="E27:E28"/>
    <mergeCell ref="F27:F28"/>
    <mergeCell ref="G27:G28"/>
    <mergeCell ref="H27:H28"/>
    <mergeCell ref="AC27:AC28"/>
    <mergeCell ref="AJ35:AJ36"/>
    <mergeCell ref="AI35:AI36"/>
    <mergeCell ref="H29:H30"/>
    <mergeCell ref="AC29:AC30"/>
    <mergeCell ref="A31:A32"/>
    <mergeCell ref="B31:C32"/>
    <mergeCell ref="D31:D32"/>
    <mergeCell ref="F31:F32"/>
    <mergeCell ref="G31:G32"/>
    <mergeCell ref="H31:H32"/>
    <mergeCell ref="AC31:AC32"/>
    <mergeCell ref="A29:A30"/>
    <mergeCell ref="B29:C30"/>
    <mergeCell ref="D29:D30"/>
    <mergeCell ref="E29:E32"/>
    <mergeCell ref="F29:F30"/>
    <mergeCell ref="G29:G30"/>
    <mergeCell ref="AI32:AI34"/>
    <mergeCell ref="AJ32:AJ34"/>
    <mergeCell ref="A33:A34"/>
    <mergeCell ref="B33:C34"/>
    <mergeCell ref="D33:D34"/>
    <mergeCell ref="E33:E34"/>
    <mergeCell ref="F33:F34"/>
    <mergeCell ref="G33:G34"/>
    <mergeCell ref="H33:H34"/>
    <mergeCell ref="AC33:AC34"/>
    <mergeCell ref="H35:H36"/>
    <mergeCell ref="J35:J36"/>
    <mergeCell ref="K35:K36"/>
    <mergeCell ref="L35:L36"/>
    <mergeCell ref="M35:M36"/>
    <mergeCell ref="A35:A36"/>
    <mergeCell ref="B35:C36"/>
    <mergeCell ref="D35:D36"/>
    <mergeCell ref="E35:E36"/>
    <mergeCell ref="F35:F36"/>
    <mergeCell ref="G35:G36"/>
    <mergeCell ref="AC40:AD40"/>
    <mergeCell ref="AC41:AD41"/>
    <mergeCell ref="J38:M38"/>
    <mergeCell ref="I42:M42"/>
    <mergeCell ref="Q45:Z45"/>
    <mergeCell ref="R47:Y47"/>
    <mergeCell ref="R48:Y48"/>
    <mergeCell ref="R49:Y49"/>
    <mergeCell ref="I37:M37"/>
    <mergeCell ref="I40:M40"/>
    <mergeCell ref="I41:M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Ivan-Pc</dc:creator>
  <cp:lastModifiedBy>Alicia Ravelo Garcia</cp:lastModifiedBy>
  <dcterms:created xsi:type="dcterms:W3CDTF">2022-10-03T05:42:41Z</dcterms:created>
  <dcterms:modified xsi:type="dcterms:W3CDTF">2024-01-29T09:47:10Z</dcterms:modified>
</cp:coreProperties>
</file>